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 tabRatio="720" firstSheet="3" activeTab="12"/>
  </bookViews>
  <sheets>
    <sheet name="1и2 (2013)" sheetId="1" r:id="rId1"/>
    <sheet name="2и3 (2013)" sheetId="3" r:id="rId2"/>
    <sheet name="3и1 (2014)" sheetId="4" r:id="rId3"/>
    <sheet name="1и2 (2014)" sheetId="5" r:id="rId4"/>
    <sheet name="2и3 (2014)" sheetId="6" r:id="rId5"/>
    <sheet name="1 кв.2015 и 3 кв. 2014" sheetId="7" r:id="rId6"/>
    <sheet name="1 и 2 кв. 2015 г." sheetId="10" r:id="rId7"/>
    <sheet name="2 и 3 кв. 2015 г." sheetId="9" r:id="rId8"/>
    <sheet name="3 и 4 кв. 2015 г. (2)" sheetId="12" r:id="rId9"/>
    <sheet name="3 кв.2015 и 1 кв.2016" sheetId="11" r:id="rId10"/>
    <sheet name="1кв  2 кв. 2016" sheetId="13" r:id="rId11"/>
    <sheet name="2кв  3 кв. 2016" sheetId="15" r:id="rId12"/>
    <sheet name="3кв  4 кв. 2016" sheetId="16" r:id="rId13"/>
  </sheets>
  <definedNames>
    <definedName name="_xlnm.Print_Area" localSheetId="5">'1 кв.2015 и 3 кв. 2014'!$A$1:$J$59</definedName>
    <definedName name="_xlnm.Print_Area" localSheetId="0">'1и2 (2013)'!$A$1:$J$53</definedName>
    <definedName name="_xlnm.Print_Area" localSheetId="3">'1и2 (2014)'!$A$1:$J$53</definedName>
    <definedName name="_xlnm.Print_Area" localSheetId="1">'2и3 (2013)'!$A$1:$J$53</definedName>
    <definedName name="_xlnm.Print_Area" localSheetId="4">'2и3 (2014)'!$A$1:$J$53</definedName>
    <definedName name="_xlnm.Print_Area" localSheetId="2">'3и1 (2014)'!$A$1:$J$53</definedName>
  </definedNames>
  <calcPr calcId="125725"/>
</workbook>
</file>

<file path=xl/calcChain.xml><?xml version="1.0" encoding="utf-8"?>
<calcChain xmlns="http://schemas.openxmlformats.org/spreadsheetml/2006/main">
  <c r="B10" i="16"/>
  <c r="F8"/>
  <c r="F9"/>
  <c r="E14" i="15"/>
  <c r="B14"/>
  <c r="F5" i="16"/>
  <c r="E10"/>
  <c r="D10"/>
  <c r="C10"/>
  <c r="F7"/>
  <c r="F6"/>
  <c r="E10" i="15"/>
  <c r="D10"/>
  <c r="C10"/>
  <c r="B10"/>
  <c r="D17"/>
  <c r="C17"/>
  <c r="E17"/>
  <c r="B17"/>
  <c r="F8"/>
  <c r="F7"/>
  <c r="E18"/>
  <c r="D18"/>
  <c r="C18"/>
  <c r="B18"/>
  <c r="E17" i="9"/>
  <c r="E14" i="13"/>
  <c r="D14" i="15" l="1"/>
  <c r="C14"/>
  <c r="B14" i="13"/>
  <c r="C14"/>
  <c r="F9" i="15"/>
  <c r="F6"/>
  <c r="F7" i="13"/>
  <c r="F5" i="15"/>
  <c r="E12" i="9"/>
  <c r="B18" i="13"/>
  <c r="E15" l="1"/>
  <c r="E16"/>
  <c r="E17"/>
  <c r="E18"/>
  <c r="D17"/>
  <c r="C17"/>
  <c r="B17"/>
  <c r="C16"/>
  <c r="D15"/>
  <c r="C18"/>
  <c r="D16"/>
  <c r="D18"/>
  <c r="B15"/>
  <c r="F9"/>
  <c r="F8"/>
  <c r="F6"/>
  <c r="F5"/>
  <c r="F12" i="11"/>
  <c r="F11"/>
  <c r="F10"/>
  <c r="F8"/>
  <c r="F9"/>
  <c r="D14" i="13"/>
  <c r="C15"/>
  <c r="B10" i="11"/>
  <c r="B19" s="1"/>
  <c r="E20" i="12"/>
  <c r="D20"/>
  <c r="C20"/>
  <c r="B20"/>
  <c r="E19"/>
  <c r="D19"/>
  <c r="C19"/>
  <c r="B19"/>
  <c r="E18"/>
  <c r="D18"/>
  <c r="C18"/>
  <c r="B18"/>
  <c r="E17"/>
  <c r="D17"/>
  <c r="C17"/>
  <c r="E12"/>
  <c r="D12"/>
  <c r="D21" s="1"/>
  <c r="C12"/>
  <c r="B12"/>
  <c r="D17" i="11"/>
  <c r="C18"/>
  <c r="C19"/>
  <c r="C20"/>
  <c r="C17"/>
  <c r="B18"/>
  <c r="B20"/>
  <c r="D20"/>
  <c r="D19"/>
  <c r="D18"/>
  <c r="D21"/>
  <c r="E18" i="9"/>
  <c r="E19"/>
  <c r="E20"/>
  <c r="D18"/>
  <c r="D19"/>
  <c r="D20"/>
  <c r="C18"/>
  <c r="C19"/>
  <c r="C20"/>
  <c r="B18"/>
  <c r="B19"/>
  <c r="B20"/>
  <c r="D17"/>
  <c r="C17"/>
  <c r="B12"/>
  <c r="B21" i="11" s="1"/>
  <c r="E21" i="9"/>
  <c r="D12"/>
  <c r="D21" s="1"/>
  <c r="C12"/>
  <c r="C21" s="1"/>
  <c r="B8"/>
  <c r="B17" i="11" s="1"/>
  <c r="E20" i="10"/>
  <c r="D20"/>
  <c r="C20"/>
  <c r="B20"/>
  <c r="E19"/>
  <c r="D19"/>
  <c r="C19"/>
  <c r="B19"/>
  <c r="E18"/>
  <c r="D18"/>
  <c r="C18"/>
  <c r="B18"/>
  <c r="E17"/>
  <c r="D17"/>
  <c r="C17"/>
  <c r="B17"/>
  <c r="E55" i="7"/>
  <c r="D55"/>
  <c r="C55"/>
  <c r="B55"/>
  <c r="E54"/>
  <c r="D54"/>
  <c r="C54"/>
  <c r="B54"/>
  <c r="E53"/>
  <c r="D53"/>
  <c r="C53"/>
  <c r="B53"/>
  <c r="B52"/>
  <c r="E52"/>
  <c r="D52"/>
  <c r="C52"/>
  <c r="B32"/>
  <c r="C32"/>
  <c r="D32"/>
  <c r="E32"/>
  <c r="B33"/>
  <c r="C33"/>
  <c r="D33"/>
  <c r="E33"/>
  <c r="E26"/>
  <c r="E56" s="1"/>
  <c r="D26"/>
  <c r="D21" i="10" s="1"/>
  <c r="C26" i="7"/>
  <c r="C21" i="10" s="1"/>
  <c r="B26" i="7"/>
  <c r="B21" i="10" s="1"/>
  <c r="C36" i="7"/>
  <c r="B36"/>
  <c r="E35"/>
  <c r="D35"/>
  <c r="C35"/>
  <c r="B35"/>
  <c r="E34"/>
  <c r="D34"/>
  <c r="C34"/>
  <c r="B34"/>
  <c r="E35" i="6"/>
  <c r="D35"/>
  <c r="C35"/>
  <c r="B35"/>
  <c r="E34"/>
  <c r="D34"/>
  <c r="C34"/>
  <c r="B34"/>
  <c r="E33"/>
  <c r="D33"/>
  <c r="C33"/>
  <c r="B33"/>
  <c r="E32"/>
  <c r="D32"/>
  <c r="C32"/>
  <c r="B32"/>
  <c r="E31"/>
  <c r="D31"/>
  <c r="C31"/>
  <c r="B31"/>
  <c r="E35" i="5"/>
  <c r="D35"/>
  <c r="C35"/>
  <c r="B35"/>
  <c r="E34"/>
  <c r="D34"/>
  <c r="C34"/>
  <c r="B34"/>
  <c r="E33"/>
  <c r="D33"/>
  <c r="C33"/>
  <c r="B33"/>
  <c r="E32"/>
  <c r="D32"/>
  <c r="C32"/>
  <c r="B32"/>
  <c r="E31"/>
  <c r="D31"/>
  <c r="C31"/>
  <c r="B31"/>
  <c r="E35" i="4"/>
  <c r="D35"/>
  <c r="C35"/>
  <c r="B35"/>
  <c r="E34"/>
  <c r="D34"/>
  <c r="C34"/>
  <c r="B34"/>
  <c r="E33"/>
  <c r="D33"/>
  <c r="C33"/>
  <c r="B33"/>
  <c r="E32"/>
  <c r="D32"/>
  <c r="C32"/>
  <c r="B32"/>
  <c r="E31"/>
  <c r="D31"/>
  <c r="C31"/>
  <c r="B31"/>
  <c r="E35" i="3"/>
  <c r="D35"/>
  <c r="C35"/>
  <c r="B35"/>
  <c r="E34"/>
  <c r="D34"/>
  <c r="C34"/>
  <c r="B34"/>
  <c r="E33"/>
  <c r="D33"/>
  <c r="C33"/>
  <c r="B33"/>
  <c r="E32"/>
  <c r="D32"/>
  <c r="C32"/>
  <c r="B32"/>
  <c r="E31"/>
  <c r="D31"/>
  <c r="C31"/>
  <c r="B31"/>
  <c r="E13" i="1"/>
  <c r="E31" s="1"/>
  <c r="D13"/>
  <c r="D31" s="1"/>
  <c r="C13"/>
  <c r="C31" s="1"/>
  <c r="B13"/>
  <c r="B31" s="1"/>
  <c r="E17"/>
  <c r="E35" s="1"/>
  <c r="D17"/>
  <c r="D35" s="1"/>
  <c r="C17"/>
  <c r="C35" s="1"/>
  <c r="B17"/>
  <c r="B35" s="1"/>
  <c r="E15"/>
  <c r="E33" s="1"/>
  <c r="D15"/>
  <c r="D33" s="1"/>
  <c r="C15"/>
  <c r="C33" s="1"/>
  <c r="B15"/>
  <c r="B33" s="1"/>
  <c r="E16"/>
  <c r="E34" s="1"/>
  <c r="D16"/>
  <c r="D34" s="1"/>
  <c r="C16"/>
  <c r="C34" s="1"/>
  <c r="B16"/>
  <c r="B34" s="1"/>
  <c r="E14"/>
  <c r="E32" s="1"/>
  <c r="D14"/>
  <c r="D32" s="1"/>
  <c r="C14"/>
  <c r="C32" s="1"/>
  <c r="B14"/>
  <c r="B32" s="1"/>
  <c r="B17" i="9" l="1"/>
  <c r="B21"/>
  <c r="B21" i="12"/>
  <c r="D36" i="7"/>
  <c r="B16" i="13"/>
  <c r="E21" i="10"/>
  <c r="B17" i="12"/>
  <c r="E36" i="7"/>
  <c r="C21" i="11"/>
  <c r="E21" i="12"/>
  <c r="C21"/>
  <c r="D56" i="7"/>
  <c r="C56"/>
  <c r="B56"/>
</calcChain>
</file>

<file path=xl/sharedStrings.xml><?xml version="1.0" encoding="utf-8"?>
<sst xmlns="http://schemas.openxmlformats.org/spreadsheetml/2006/main" count="482" uniqueCount="83">
  <si>
    <t>Наименование категории работника</t>
  </si>
  <si>
    <t>Утверждено штатных единиц на конец отчетного периода</t>
  </si>
  <si>
    <t>фактическая</t>
  </si>
  <si>
    <t>Численность работников</t>
  </si>
  <si>
    <t>Муниципальные служащие</t>
  </si>
  <si>
    <t>среднесписочная*</t>
  </si>
  <si>
    <t>Фактические расходы на заработную плату</t>
  </si>
  <si>
    <t>Прочие</t>
  </si>
  <si>
    <t>Образование</t>
  </si>
  <si>
    <t>Культура и кинематография</t>
  </si>
  <si>
    <t>Физическая культура и спорт</t>
  </si>
  <si>
    <t>Анализ сведений о численности муниципальных служащих органов местного самоуправления, работников муниципальных учреждений г. Апатиты и фактических затрат на их денежное содержание</t>
  </si>
  <si>
    <t>за 2013 и 2014 год</t>
  </si>
  <si>
    <t>2013 год</t>
  </si>
  <si>
    <t>1 квартал</t>
  </si>
  <si>
    <t>2 квартал</t>
  </si>
  <si>
    <t>Отклонение</t>
  </si>
  <si>
    <t>3 квартал</t>
  </si>
  <si>
    <t>3  квартал</t>
  </si>
  <si>
    <t>1 квартал (2014)</t>
  </si>
  <si>
    <t>2014 год</t>
  </si>
  <si>
    <t>1  квартал</t>
  </si>
  <si>
    <t xml:space="preserve">2 квартал </t>
  </si>
  <si>
    <t>2  квартал</t>
  </si>
  <si>
    <t xml:space="preserve">3 квартал </t>
  </si>
  <si>
    <t>причины отклонения</t>
  </si>
  <si>
    <t>15,8 ед. педагоги школы в связи с изменениями по учебному плану, +0,3 ед. педагоги доп. Образования, -3,0 ед. бухгалтерия ЦБ 1, -7,0 ед. заведующие ДОУ, -1,5 ед. мед. Сестры, -2,0 ед. воспитатели, -1,8 ед. зав. Хозяйством ДОУ, -5,5 ед.  младший воспитатели</t>
  </si>
  <si>
    <t>Начало функционирования объекта спорта «Крытый каток с искусственным льдом в г. Апатиты»</t>
  </si>
  <si>
    <t>В 1 квартале 2015 года были введены 2 ед., из них: 1 ед. - начальник отдела административной практики, 1 ед. - специалист в УФ. Также должности делопроизводителей были переведены в муниципальные должности - 4 ед., из них: 1 ед. - отдел экономического развития, 1 ед. - организационный отдел, 3 ед. - КУИ</t>
  </si>
  <si>
    <t>В народном коллективе "Квадрит"  МАУ АГДК сокращена 0,5 ст. аккомпаниатора</t>
  </si>
  <si>
    <t xml:space="preserve">Вывод: УГХ - 1 ед. - главный инженер; УМТО - 1 ед. программиста; Немуниципальные служащие - 6 ед., из них: 5 ед. - переведены на должности муниципальных служащих, 1 ед. - в КУИ сокращена. Ввод: УМТО - 2 ед. - делопроизводителей; МФЦ - 8 ед.  </t>
  </si>
  <si>
    <t>за 2015 и 2014 год</t>
  </si>
  <si>
    <t>3 квартал 2014 год</t>
  </si>
  <si>
    <t>1 квартал 2015 год</t>
  </si>
  <si>
    <t>1 полугодие 2015 год</t>
  </si>
  <si>
    <t>С 15.06.2015 года была введена 1 ед. специалиста 1 категории организационного отдела</t>
  </si>
  <si>
    <t>причины отклонения во 2 квартале</t>
  </si>
  <si>
    <t>2  и 1 кв.</t>
  </si>
  <si>
    <t>Вывод: Немуниципальные служащие администрации - 7 ед., Введены: МКУ "УМТО"- 8 ед. делопроизводителей, 1 ед. уборщика служебных помещений; МФЦ - 9 ед. инспекторов, в УГХ введены 5 ед.- 2 ед.инженеров, 3 ед.сторожей ИТОГО: 8+1+9+5-7=16</t>
  </si>
  <si>
    <t>В ДК сокращены с 01.06.2015: уборщик служебных помещений - 1 ед., электромонтер - 1 ед., с 01.05.2015 сокращены: зам.директора по основному виду деят-ти - 1 ед., режиссер КММ - 1 ед., Рабочий по КОиРЗ - 1 ед., хормейстер в народном коллективе "Квадриг"-0,5 ед., аккомпониатор - 0,5 ед. Введены: художник-постановщик - 1 ед., осветитель - 1 ед. ИТОГО: 6-2 = 4</t>
  </si>
  <si>
    <t>В Атлете введены: 1,5 ед.статистик, в Юность введены: инструктор по спорту - 1 ед., водитель льдоуборочной машины - 1 ед. ИТОГО: 3,5 ед.</t>
  </si>
  <si>
    <t>ЦБ-2: Введены зам.заведующих - 2 ед., врач-педиатр - 0,4 ед., младший воспит. - 0,5 ед., Вывод начальник хоз.отдела - 1 ед., педагог - 4 ед., мед.сестра - 1 ед., проч.персонал - 1 ед., бухгалтер - 2 ед., экономист - 1 ед., начальник отдела - 1 ед. Итого ЦБ-2: 2,9-11 = -7,1. ЦБ1 ВВедено: инженер-программист - 1 ед., сторож-вахтер - 1 ед., учитель - 3,17 ед., воспитатель - 1 ед. Вывод: лаборант - 1 ед., электромонтер - 0,25 ед., рабочий по КОиРЗ - 1,25 ед., дворник - 1 ед., электромонтер - 1 ед., сторож -0,4 ед., водитель мототрансп.средств - 1 ед., дворник - 1,75 ед. ИТОГО ЦБ-1:6,17 - 7,65 = -1,48 ВСЕГО по УО: - 8,58</t>
  </si>
  <si>
    <t>1 и 2 квартал 2015 года</t>
  </si>
  <si>
    <t>причины отклонения во 2 квартале 2015</t>
  </si>
  <si>
    <t>2 и 3 квартал 2015 года</t>
  </si>
  <si>
    <t>9 месяцев 2015 год</t>
  </si>
  <si>
    <t>3  и 2 кв.</t>
  </si>
  <si>
    <t>причины отклонения в 3 квартале 2015</t>
  </si>
  <si>
    <t>В Атлете введены: 1,2 ед. тренера</t>
  </si>
  <si>
    <t>без отклонений</t>
  </si>
  <si>
    <t>Вывод: немуниципальные служащие администрации - 1 ед., Выведены: МФЦ - 1 ед. зав. хозяйством.</t>
  </si>
  <si>
    <t>ЦБ-2 и их учреждения: Вывод - 1 ед. рабочих по комплексному обслуживанию и ремонту зданий, -1 ед. заместитель главного бухгалтера, -1 ед. программист 1 категории, -1 ед. начальник отдела, -1 ед. бухгалтер 2 категории, -1 ед. уборщик служебных помещений, -3 ед. руководитель организации, -9,3 ед педагогические работники, -0,8 ед средний мед. персонал, -7 ед. персонал, Ввод: 1 ед зам. руководителя, 0,6 ед. врачи, КХЭО:  -1 ед. токарь,  -1 ед. машинист комрессорных установок, -1 ед. тракторист, -1 ед. грузчик, -2 ед. методист, -1 ед. фильмопроверщик, 0,5 ед. программист, -1 ед. инженер, СОШ ввод: -1,5 ед. заместитель руководителя, -16,63 ед. учителя, -0,2 ед. воспитатель, -1 ед. преподаватель-организатор ОБЖ, -1,39 ед. педагог дополнительного образования,  -1 ед. начальник хоз. отдела, -1 ед. начальник автоматизации и информации,  -2 ед. уборщик производственных и служебных помещений, -0,25 ед. рабочий по комплексному обслуживанию и ремонту зданий, -1 ед. сторож-вахтер, Ввод: 1 ед. делопроизводитель, 1 ед. лаборант, 0,25 ед. электромантер, 1 ед. гардеробщик, Ввод: МБУ ЦБ-1 0,1 ед. инженер по охране труда и технике безопасности, ДОД ввод: 1,83 ед. тренер-преподаватель, 0,17 ед. старший тренер-преподаватель.</t>
  </si>
  <si>
    <t>3 и 4 квартал 2015 года</t>
  </si>
  <si>
    <t>за 2015 год</t>
  </si>
  <si>
    <t>4  и 3 кв.</t>
  </si>
  <si>
    <t>В Юносте введены 1,0 ед. - инструктор по спорту; выбыло 2,0 ед. - статитсы. Итого -0,5ед.</t>
  </si>
  <si>
    <t>Выведены: УГХ - 1 ед. - инженер отдела дорожной деятельности; немуниципальные служащие администрации 1 ед. - водитель в УМТО. Итого 2 ед.</t>
  </si>
  <si>
    <t>Введено: 1) учителя - 10,66ед.; 2) инженер-программист - 1 ед.; 3) рабочий по комплексному обслуживанию и ремонту зданий - 0.75 ед.; 4) электромонтер - 1ед.; 5) уборщик - 0,25ед.; 6) дворник - 1 ед.; 7) прочий обслуживающий персонал - 1,1 ед. Выведено: 1) тренер препоадаватель - 0,33ед.; 2) старший тренер преподаватель - 0,34ед.; 3) сторож - 5ед.; 4) медсестра - 0,3 ед.; 5) педагог ДОУ - 1 ед.; 6) начальник хоз. отдела - 1,3ед.; 7) бухгалтер - 1ед. Итого 6,49ед.</t>
  </si>
  <si>
    <t>Причины отклонения в 4 квартале 2015</t>
  </si>
  <si>
    <t>3 квартал 2015 года и 1 квартал 2016 года</t>
  </si>
  <si>
    <t>Вывод: отдел по бухучету и отчетности - 8 ед., сектор по бухучету и отчетности КУИ - 2 ед. Итого -10 ед.</t>
  </si>
  <si>
    <t>Ввод 41,95 ед.: учителя - 13,5 ед.;  инженер-программист - 3 ед.;   дворник - 1 ед.; младший воспитатель - 2 ед., инженер-электрик - 0,5 ед., ведущий экономист - 4 ед.,педагог-библиотекарь - 1 ед.,6) начальник хоз. отдела - 0,7 ед., инспектор по кадрам - 1,5 ед., менеджер - 1,5 ед.,  инженер по охране труда и технике безопасности - 0,4 ед., зав.архивом - 1 ед., медсестра - 0,5 ед.,старший воспитатель - 2,25 ед., воспитатель - 2,1 ед., педагог доп.образования ДОУ - 1,5 ед., педагог-психолог - 1,5 ед., учитель- логопед - 1,1 ед., муз.руководитель - 0,25 ед., инструктор по физкультуре -0,4 ед., зав.медкабинетом - 0,1 ед., врач-педиатр - 1,15 ед.,  начальник отдела контроля качества - 1 ед.,                                 Вывод 41,05 ед. : 1) тренер преподаватель -1ед.; 2) старший тренер преподаватель - 0,5ед.; 3) сторож - 9ед.; 4) медсестра - 0,3 ед.; 5) педагог ДОУ - 1 ед.; ; 7) бухгалтер - 1ед.  8)рабочий по комплексному обслуживанию и ремонту зданий - 0.25 ед,  уборщик - 2,5ед. электромеханик  -1 ед., ремонтировщик плоскостных спортивных сооружений - 3,5 ед., заместитель руководителя - 4 ед., главный специалист по автоматизации - 1 ед., ведущий бухгалтер - 7 ед., архивариус - 1 ед., главный бухгалтер - 1 ед., начальник ЦБ-2 - 1 ед., специалист по госзакупкам - 1 ед., вед.специалист по кадрам - 1 ед., библиотекарь - 1 ед., учитель-деффектолог - 1 ед., соц.педагог - 2 ед., Итого 0,9 ед.</t>
  </si>
  <si>
    <t>Вывод: культорганизатор - 1 ед., аккомпониатор эстрадного оркестра - 1 ед., техник студии - 0,5 ед., хормейстер - 0,5 ед. Итого -3,0 ед.</t>
  </si>
  <si>
    <t>Ввод: УГХ - 1 ед. - инженер отдела дорожной деятельности;  Централиз.бухгалтерия Администрации г.Апатиты - 15 ед., вывод: отдел по бухучету УГХ - 4,5 ед., бухгалтер 1 категории ОБУиО Администрации - 1 ед., Итого 10,5 ед.</t>
  </si>
  <si>
    <t>ввод: инструктор по спорту - 1 ед.; вывод: статист- 2 ед., инспектор по кадрам - 0,5 ед. Итого  - 1,5 ед.</t>
  </si>
  <si>
    <t>1 квартал 2016 года и 2 квартал 2016 года</t>
  </si>
  <si>
    <t>2016 год</t>
  </si>
  <si>
    <t>Средняя з/плата за отчетный период</t>
  </si>
  <si>
    <t>Фактические расходы на заработную плату, тыс.руб.</t>
  </si>
  <si>
    <t>Средняя з/плата за отчетный период, руб.</t>
  </si>
  <si>
    <t>Ввод:  архивариус и экономист 1 категории МБУ "Централизованная бухгалтерия Администрации города Апатиты". Итого 1,5 ед.</t>
  </si>
  <si>
    <t>Причины отклонения во 2 квартале 2016</t>
  </si>
  <si>
    <r>
      <rPr>
        <b/>
        <sz val="12"/>
        <color theme="1"/>
        <rFont val="Times New Roman"/>
        <family val="1"/>
        <charset val="204"/>
      </rPr>
      <t>Ввод 7 ед</t>
    </r>
    <r>
      <rPr>
        <sz val="12"/>
        <color theme="1"/>
        <rFont val="Times New Roman"/>
        <family val="1"/>
        <charset val="204"/>
      </rPr>
      <t xml:space="preserve">.: начальник Управление коммунальной инфраструктуры и муниципального жилищного контроля - 1 ед.,заведующий сектором муниципального жилищного контроля - 1 ед., заведующий сектором административной практики - 1 ед., главный специалист отдела по культуре и делам молодежи - 1 ед., главный специалист Комитета по управлению имуществом - 1- ед.;  специалист 2 категории Комитета по управлению имуществом - 2 ед.  </t>
    </r>
    <r>
      <rPr>
        <b/>
        <sz val="12"/>
        <color theme="1"/>
        <rFont val="Times New Roman"/>
        <family val="1"/>
        <charset val="204"/>
      </rPr>
      <t>Вывод 6 ед.</t>
    </r>
    <r>
      <rPr>
        <sz val="12"/>
        <color theme="1"/>
        <rFont val="Times New Roman"/>
        <family val="1"/>
        <charset val="204"/>
      </rPr>
      <t xml:space="preserve">: начальник отдела административной практики - 1 ед., начальник отдела жилищно-коммунального комплекса - 1 ед., начальник отдела муниципального контроля - 1 ед, заместитель начальника отдела по культуре и делам молодежи -  1 ед,  ведущий специалист отдела муниципального контроля - 1 ед, специалист 2 категории Комитета по управлению имущества - 1 ед. </t>
    </r>
    <r>
      <rPr>
        <b/>
        <sz val="12"/>
        <color theme="1"/>
        <rFont val="Times New Roman"/>
        <family val="1"/>
        <charset val="204"/>
      </rPr>
      <t>Итого 7 - 6 = 1 ед.</t>
    </r>
  </si>
  <si>
    <r>
      <rPr>
        <b/>
        <sz val="12"/>
        <color theme="1"/>
        <rFont val="Times New Roman"/>
        <family val="1"/>
        <charset val="204"/>
      </rPr>
      <t>Ввод 5,5 ед</t>
    </r>
    <r>
      <rPr>
        <sz val="12"/>
        <color theme="1"/>
        <rFont val="Times New Roman"/>
        <family val="1"/>
        <charset val="204"/>
      </rPr>
      <t xml:space="preserve">.: методист - 1 ед., рабочий по комплексному обслуживанию и ремонту зданий - 1 ед., заместители руководителя ( заведущего ) - 2 ед., инструктор по физической культуре - 0,15 ед., заведующий    медицинским кабинетом  ( врач - педиатр) - 0,1 ед.,  медицинская   сестра ( по массажу, по физиотерапии, процедурная ) - 1 ед., рабочий по комплексному обслуживанию и ремонту здания - 0,25 ед.    </t>
    </r>
    <r>
      <rPr>
        <b/>
        <sz val="12"/>
        <color theme="1"/>
        <rFont val="Times New Roman"/>
        <family val="1"/>
        <charset val="204"/>
      </rPr>
      <t>Вывод 7,41 ед.</t>
    </r>
    <r>
      <rPr>
        <sz val="12"/>
        <color theme="1"/>
        <rFont val="Times New Roman"/>
        <family val="1"/>
        <charset val="204"/>
      </rPr>
      <t xml:space="preserve">: учитель - 1,26 ед., инструктор по физ - ре - 0,75 ед., уборщик производственных и служебных помещений - 1ед., подсобный рабочий - 1 ед., старший воспитатель - 0,5 ед., педагог дополнительного образования - 0,25ед., социальный педагог - 0,5 ед, врач ( врач - педиатр, врач - физеотерапевт) - 0,15ед., начальник отдела контроля качества - 1ед., инженер - программист -0,5 ед., менеджер ( по закупкам, по персоналу )-0,5 ед.;                 </t>
    </r>
    <r>
      <rPr>
        <b/>
        <sz val="12"/>
        <color theme="1"/>
        <rFont val="Times New Roman"/>
        <family val="1"/>
        <charset val="204"/>
      </rPr>
      <t xml:space="preserve">    Итого: 5,5 - 7,41 =  -1,91 ед.</t>
    </r>
  </si>
  <si>
    <t>рост средней з/платы в связи с выплатой мат.помощи и единовременной выплаты большому числу сотрудников</t>
  </si>
  <si>
    <t>Измененился подход к отражению штатной численности по педагогам дополнительного образования. В предыдущих отчетах отражались работающие педагоги, в данном отчете - педагогические ставки. Кроме того произошел вывод 1,5 ед.,: главный библиотекарь - 1ед., бухгалтер ЦБ ОК и ДМ -0,5 ед.</t>
  </si>
  <si>
    <t>Введено 0,5 ед. - кассир; выведено 1 ед. юрисконсульта и 1 ед. сторожа. Уменьшены педагогические ставки тренерского состава на 1,9 ед. Итого  - 3,4 ед.</t>
  </si>
  <si>
    <t>2 квартал 2016 года и 3 квартал 2016 года</t>
  </si>
  <si>
    <t xml:space="preserve">Измененился подход к отражению штатной численности по педагогам дополнительного образования. В предыдущих отчетах отражались работающие педагоги, в данном отчете - педагогические ставки. Кроме того произошел вывод 4 ед. в образование и сокращение штатной численности. </t>
  </si>
  <si>
    <r>
      <rPr>
        <b/>
        <sz val="12"/>
        <color theme="1"/>
        <rFont val="Times New Roman"/>
        <family val="1"/>
        <charset val="204"/>
      </rPr>
      <t>Ввод 67 ед</t>
    </r>
    <r>
      <rPr>
        <sz val="12"/>
        <color theme="1"/>
        <rFont val="Times New Roman"/>
        <family val="1"/>
        <charset val="204"/>
      </rPr>
      <t xml:space="preserve">.: заместитель руководителя ( директора ) -1 ед., учитель - 25 ед., учитель - дефектолог -1ед., учитель- логопед 1 ед., социальный педагог - 1 ед., педагог дополнительного образования - 6 ед., педагог - организатор - 2 ед., лаборант - 1 ед., электромонтер по ремонту и обслуживанию электрооборудования - 1 ед., уборщик производственных и служебных помещений - 3 ед., учитель - дефектолог - 2 ед.,  музыкальный руководитель - 1ед., заведущий медицинским  кабинетом ( врач - педиатр) - 3ед., младший воспитатель - 4 ед., инженер - программист - 4 ед., повар детского питания - 5 ед., кладовщик - 5 ед. </t>
    </r>
    <r>
      <rPr>
        <b/>
        <sz val="12"/>
        <color theme="1"/>
        <rFont val="Times New Roman"/>
        <family val="1"/>
        <charset val="204"/>
      </rPr>
      <t>Вывод 102 ед.</t>
    </r>
    <r>
      <rPr>
        <sz val="12"/>
        <color theme="1"/>
        <rFont val="Times New Roman"/>
        <family val="1"/>
        <charset val="204"/>
      </rPr>
      <t>: воспитатель -1 ед., секретарь учебной части -1 ед., гардеробщик - 1ед., сторож -3 ед., руковолитель ( директор ) - 2 ед.,  заместители  руководителя ( директора ) - -4 ед., тренер - преподаватель -2 ед., старший тренер - преподаватель - 2 ед., педагог дополнительного образования - 7 ед.,педагог- организатор -2 ед., методист -1 ед., секретарь - машинистка -1 ед., инспектор по кадрам - 1 ед., программист - 1 ед., рабочий по комплексному обслуживанию зданий - 2 ед., электромонтер по ремонту и обслуживанию электрооборудования - 1 ед., уборщик производственных и служебных помещений - 5 ед., кладовщик - 1 ед., ведущий инженер - 1 ед., вахтер - 2 ед., сторож - 7 ед., электромеханик по испытанию и ремонту электрооборудования -1 ед., волитель мототранспортных средств - 1 ед., ремогтировщик плорских спортивных сооружений - 1 ед.,дворник - 1 ед., экономист - 1 ед., заместители руководителя ( заведущего) - 2ед.,  воспитатель - 1 ед., врач - 1 ед., медицинская сестра -6 ед.,начальник хозяйственного отдела - 4 ед., менеджер ( по закупкам, по персоналу) - 2 ед., инспектор по кадрам - 1 ед., кухонный рабочий - 1 ед., кастелянша -3 ед., рабочий по комплексному обслуживанию и ремонту  здания - 5 ед., садовник  - 1 ед., сторож - 4 ед.</t>
    </r>
  </si>
  <si>
    <r>
      <t xml:space="preserve"> Ввод 2 ед. : </t>
    </r>
    <r>
      <rPr>
        <sz val="12"/>
        <color theme="1"/>
        <rFont val="Times New Roman"/>
        <family val="1"/>
        <charset val="204"/>
      </rPr>
      <t xml:space="preserve">заместитель председателя Комитета по ФКиС - 1 ед., ведущий специалист орготдела - 1 ед.     </t>
    </r>
    <r>
      <rPr>
        <b/>
        <sz val="12"/>
        <color theme="1"/>
        <rFont val="Times New Roman"/>
        <family val="1"/>
        <charset val="204"/>
      </rPr>
      <t xml:space="preserve">
Вывод 6 ед.: </t>
    </r>
    <r>
      <rPr>
        <sz val="12"/>
        <color theme="1"/>
        <rFont val="Times New Roman"/>
        <family val="1"/>
        <charset val="204"/>
      </rPr>
      <t xml:space="preserve">начальник отдела земельных отношений - 1 ед., специалист 1 категории Комитета по ФКиС - 1 ед.,начальник юридическо отдела-1 ед., заместитель начальника правового управления - 1 ед., специалист 1 категории орготдела - 1 ед., специалист 1 категории сектора развития предпринимательства отдела экономического развития - 1 ед. </t>
    </r>
  </si>
  <si>
    <t>Причины отклонения в 3 квартале 2016</t>
  </si>
  <si>
    <r>
      <t xml:space="preserve">Увеличены педагогические ставки тренерского состава на 2,8 ед. </t>
    </r>
    <r>
      <rPr>
        <b/>
        <sz val="12"/>
        <color theme="1"/>
        <rFont val="Times New Roman"/>
        <family val="1"/>
        <charset val="204"/>
      </rPr>
      <t xml:space="preserve">Введено </t>
    </r>
    <r>
      <rPr>
        <sz val="12"/>
        <color theme="1"/>
        <rFont val="Times New Roman"/>
        <family val="1"/>
        <charset val="204"/>
      </rPr>
      <t>(ДЮСШ - 1 ): Директор -1 ед., заместитель директора по учебно-воспитательной работе - 1ед., заместтель директора по административно-хозяйственной работе - 1ед., старший тренер-преподаватель - 4 ед., тренер-преподаватель - 12 ед., инструктор-методист - 1 ед., инспектор по кадрам - 1 ед., дежурный по спортивному (тренажорному) залу 1 ед., рабочий по комплексному обслуживанию и ремонту зданий - 1 ед., электромонтер - 0,5 ед., уборщик производственных помещений - 3,5 ед., кладовщик - 1 ед. сторож - 3 ед., вахтер - 1 ед., дворник - 1ед; (ОЛИМП): директор - 1 ед., заместитель директора по учебно-воспитательной работе - 1 ед, заместитель директора по административно-хозяйственной работе 1 ед., заведующий отделом по ОФП и ЗВС - 0,5 ед., тренер-преподаватель - 15, 33ед., секретарь - 1 ед., оператор ОК - 1 ед., техник по эксплуатации и ремонту спортивного оборудования - 1 ед., ведущий инженер - 1 ед., техник радиооператор - 1 ед., электромонтер по ремонту оборудования -2 ед.,  эектромеханик - 1 ед., рабочий по комплексному обслуживанию зданий - 1ед., водитель - 1 ед., ремонтник спортивных сооружений - 4ед., уборщик помещений -2,5 ед., вахтер - 1ед., сторож - 3 ед., кладовщик - 1 ед.; (Юность): 1 хареограф; (ЦБ) - 0,5 бухгалтер.</t>
    </r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</si>
</sst>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7"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4" fillId="0" borderId="0" xfId="0" applyFont="1"/>
    <xf numFmtId="0" fontId="5" fillId="0" borderId="0" xfId="0" applyFont="1"/>
    <xf numFmtId="0" fontId="2" fillId="0" borderId="0" xfId="0" applyFont="1" applyBorder="1" applyAlignment="1">
      <alignment wrapText="1"/>
    </xf>
    <xf numFmtId="0" fontId="3" fillId="0" borderId="0" xfId="0" applyFont="1" applyBorder="1" applyAlignment="1">
      <alignment horizontal="center" wrapText="1"/>
    </xf>
    <xf numFmtId="0" fontId="0" fillId="0" borderId="0" xfId="0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wrapText="1"/>
    </xf>
    <xf numFmtId="165" fontId="2" fillId="0" borderId="1" xfId="0" applyNumberFormat="1" applyFont="1" applyBorder="1" applyAlignment="1">
      <alignment horizontal="center" wrapText="1"/>
    </xf>
    <xf numFmtId="165" fontId="2" fillId="0" borderId="0" xfId="0" applyNumberFormat="1" applyFont="1" applyBorder="1" applyAlignment="1">
      <alignment wrapText="1"/>
    </xf>
    <xf numFmtId="164" fontId="6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5" fontId="2" fillId="0" borderId="0" xfId="0" applyNumberFormat="1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wrapText="1"/>
    </xf>
    <xf numFmtId="4" fontId="2" fillId="2" borderId="1" xfId="0" applyNumberFormat="1" applyFont="1" applyFill="1" applyBorder="1" applyAlignment="1">
      <alignment horizontal="center" wrapText="1"/>
    </xf>
    <xf numFmtId="0" fontId="0" fillId="2" borderId="0" xfId="0" applyFill="1"/>
    <xf numFmtId="164" fontId="6" fillId="2" borderId="1" xfId="0" applyNumberFormat="1" applyFont="1" applyFill="1" applyBorder="1" applyAlignment="1">
      <alignment horizontal="center" wrapText="1"/>
    </xf>
    <xf numFmtId="4" fontId="6" fillId="2" borderId="1" xfId="0" applyNumberFormat="1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  <xf numFmtId="0" fontId="0" fillId="2" borderId="0" xfId="0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0" xfId="0" applyFont="1"/>
    <xf numFmtId="164" fontId="11" fillId="0" borderId="1" xfId="0" applyNumberFormat="1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14" fillId="2" borderId="0" xfId="0" applyFont="1" applyFill="1" applyAlignment="1">
      <alignment wrapText="1"/>
    </xf>
    <xf numFmtId="0" fontId="13" fillId="0" borderId="0" xfId="0" applyFont="1"/>
    <xf numFmtId="0" fontId="13" fillId="0" borderId="0" xfId="0" applyFont="1" applyAlignment="1">
      <alignment wrapText="1"/>
    </xf>
    <xf numFmtId="0" fontId="13" fillId="2" borderId="0" xfId="0" applyFont="1" applyFill="1"/>
    <xf numFmtId="0" fontId="13" fillId="2" borderId="0" xfId="0" applyFont="1" applyFill="1" applyAlignment="1">
      <alignment wrapText="1"/>
    </xf>
    <xf numFmtId="0" fontId="8" fillId="2" borderId="1" xfId="0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wrapText="1"/>
    </xf>
    <xf numFmtId="0" fontId="9" fillId="2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2" fontId="13" fillId="2" borderId="1" xfId="0" applyNumberFormat="1" applyFont="1" applyFill="1" applyBorder="1"/>
    <xf numFmtId="2" fontId="16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3" fillId="2" borderId="1" xfId="0" applyFont="1" applyFill="1" applyBorder="1"/>
    <xf numFmtId="164" fontId="12" fillId="2" borderId="1" xfId="0" applyNumberFormat="1" applyFont="1" applyFill="1" applyBorder="1" applyAlignment="1">
      <alignment horizontal="center"/>
    </xf>
    <xf numFmtId="0" fontId="12" fillId="2" borderId="1" xfId="0" applyFont="1" applyFill="1" applyBorder="1"/>
    <xf numFmtId="0" fontId="8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NumberForma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165" fontId="2" fillId="0" borderId="5" xfId="0" applyNumberFormat="1" applyFont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0" fontId="0" fillId="2" borderId="2" xfId="0" applyFill="1" applyBorder="1" applyAlignment="1">
      <alignment horizontal="center" vertical="top" wrapText="1"/>
    </xf>
    <xf numFmtId="0" fontId="0" fillId="2" borderId="3" xfId="0" applyFill="1" applyBorder="1" applyAlignment="1">
      <alignment horizontal="center" vertical="top" wrapText="1"/>
    </xf>
    <xf numFmtId="0" fontId="0" fillId="2" borderId="4" xfId="0" applyFill="1" applyBorder="1" applyAlignment="1">
      <alignment horizontal="center" vertical="top" wrapText="1"/>
    </xf>
    <xf numFmtId="0" fontId="0" fillId="2" borderId="1" xfId="0" applyNumberForma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wrapText="1"/>
    </xf>
    <xf numFmtId="0" fontId="10" fillId="2" borderId="1" xfId="0" applyNumberFormat="1" applyFont="1" applyFill="1" applyBorder="1" applyAlignment="1">
      <alignment horizontal="center" vertical="top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65" fontId="9" fillId="0" borderId="5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13" fillId="2" borderId="1" xfId="0" applyFont="1" applyFill="1" applyBorder="1" applyAlignment="1">
      <alignment horizontal="center" wrapText="1"/>
    </xf>
    <xf numFmtId="0" fontId="13" fillId="2" borderId="2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wrapText="1"/>
    </xf>
    <xf numFmtId="0" fontId="13" fillId="2" borderId="0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39"/>
  <sheetViews>
    <sheetView view="pageBreakPreview" topLeftCell="A13" zoomScaleSheetLayoutView="100" workbookViewId="0">
      <selection activeCell="L12" sqref="L12"/>
    </sheetView>
  </sheetViews>
  <sheetFormatPr defaultRowHeight="15"/>
  <cols>
    <col min="1" max="1" width="26.85546875" customWidth="1"/>
    <col min="2" max="2" width="16" customWidth="1"/>
    <col min="3" max="3" width="15.140625" customWidth="1"/>
    <col min="4" max="4" width="20.85546875" customWidth="1"/>
    <col min="5" max="5" width="14.7109375" customWidth="1"/>
  </cols>
  <sheetData>
    <row r="2" spans="1:6">
      <c r="A2" s="64" t="s">
        <v>11</v>
      </c>
      <c r="B2" s="64"/>
      <c r="C2" s="64"/>
      <c r="D2" s="64"/>
      <c r="E2" s="64"/>
    </row>
    <row r="3" spans="1:6" ht="32.25" customHeight="1">
      <c r="A3" s="64"/>
      <c r="B3" s="64"/>
      <c r="C3" s="64"/>
      <c r="D3" s="64"/>
      <c r="E3" s="64"/>
    </row>
    <row r="4" spans="1:6" ht="6" customHeight="1">
      <c r="A4" s="3"/>
      <c r="B4" s="3"/>
      <c r="C4" s="3"/>
      <c r="D4" s="3"/>
      <c r="E4" s="3"/>
    </row>
    <row r="5" spans="1:6">
      <c r="A5" s="3"/>
      <c r="B5" s="65" t="s">
        <v>12</v>
      </c>
      <c r="C5" s="65"/>
      <c r="D5" s="65"/>
      <c r="E5" s="3"/>
    </row>
    <row r="6" spans="1:6">
      <c r="A6" s="3"/>
      <c r="B6" s="3"/>
      <c r="C6" s="3"/>
      <c r="D6" s="3"/>
      <c r="E6" s="3"/>
    </row>
    <row r="7" spans="1:6" ht="11.25" customHeight="1">
      <c r="A7" s="6"/>
      <c r="B7" s="6"/>
      <c r="C7" s="6"/>
      <c r="D7" s="6"/>
      <c r="E7" s="3"/>
    </row>
    <row r="8" spans="1:6" ht="18.75" customHeight="1">
      <c r="A8" s="6"/>
      <c r="B8" s="6"/>
      <c r="C8" s="17" t="s">
        <v>13</v>
      </c>
      <c r="D8" s="6"/>
      <c r="E8" s="3"/>
    </row>
    <row r="9" spans="1:6" ht="12" customHeight="1">
      <c r="A9" s="6"/>
      <c r="B9" s="6"/>
      <c r="C9" s="6"/>
      <c r="D9" s="6"/>
      <c r="E9" s="3"/>
    </row>
    <row r="10" spans="1:6" ht="19.5" customHeight="1">
      <c r="A10" s="6"/>
      <c r="B10" s="6"/>
      <c r="C10" s="18" t="s">
        <v>14</v>
      </c>
      <c r="D10" s="6"/>
      <c r="E10" s="3"/>
    </row>
    <row r="11" spans="1:6" ht="15" customHeight="1">
      <c r="A11" s="66" t="s">
        <v>0</v>
      </c>
      <c r="B11" s="66" t="s">
        <v>1</v>
      </c>
      <c r="C11" s="66" t="s">
        <v>3</v>
      </c>
      <c r="D11" s="66"/>
      <c r="E11" s="66" t="s">
        <v>6</v>
      </c>
      <c r="F11" s="2"/>
    </row>
    <row r="12" spans="1:6" ht="75.75" customHeight="1">
      <c r="A12" s="66"/>
      <c r="B12" s="66"/>
      <c r="C12" s="11" t="s">
        <v>2</v>
      </c>
      <c r="D12" s="11" t="s">
        <v>5</v>
      </c>
      <c r="E12" s="66"/>
      <c r="F12" s="1"/>
    </row>
    <row r="13" spans="1:6">
      <c r="A13" s="4" t="s">
        <v>4</v>
      </c>
      <c r="B13" s="13">
        <f>91</f>
        <v>91</v>
      </c>
      <c r="C13" s="13">
        <f>90</f>
        <v>90</v>
      </c>
      <c r="D13" s="13">
        <f>88.7</f>
        <v>88.7</v>
      </c>
      <c r="E13" s="12">
        <f>13288.2</f>
        <v>13288.2</v>
      </c>
      <c r="F13" s="1"/>
    </row>
    <row r="14" spans="1:6">
      <c r="A14" s="4" t="s">
        <v>8</v>
      </c>
      <c r="B14" s="15">
        <f>1164.88+1222.75</f>
        <v>2387.63</v>
      </c>
      <c r="C14" s="15">
        <f>967+1253</f>
        <v>2220</v>
      </c>
      <c r="D14" s="15">
        <f>921.47+1168</f>
        <v>2089.4700000000003</v>
      </c>
      <c r="E14" s="15">
        <f>80920.4+79072.4</f>
        <v>159992.79999999999</v>
      </c>
      <c r="F14" s="1"/>
    </row>
    <row r="15" spans="1:6">
      <c r="A15" s="4" t="s">
        <v>9</v>
      </c>
      <c r="B15" s="15">
        <f>305</f>
        <v>305</v>
      </c>
      <c r="C15" s="15">
        <f>264</f>
        <v>264</v>
      </c>
      <c r="D15" s="15">
        <f>263.2</f>
        <v>263.2</v>
      </c>
      <c r="E15" s="15">
        <f>17373</f>
        <v>17373</v>
      </c>
      <c r="F15" s="1"/>
    </row>
    <row r="16" spans="1:6" ht="30">
      <c r="A16" s="4" t="s">
        <v>10</v>
      </c>
      <c r="B16" s="15">
        <f>139</f>
        <v>139</v>
      </c>
      <c r="C16" s="15">
        <f>102</f>
        <v>102</v>
      </c>
      <c r="D16" s="15">
        <f>94</f>
        <v>94</v>
      </c>
      <c r="E16" s="15">
        <f>6486.9</f>
        <v>6486.9</v>
      </c>
      <c r="F16" s="1"/>
    </row>
    <row r="17" spans="1:6">
      <c r="A17" s="4" t="s">
        <v>7</v>
      </c>
      <c r="B17" s="15">
        <f>43+48.5</f>
        <v>91.5</v>
      </c>
      <c r="C17" s="15">
        <f>41+45.5</f>
        <v>86.5</v>
      </c>
      <c r="D17" s="15">
        <f>42+44.2</f>
        <v>86.2</v>
      </c>
      <c r="E17" s="15">
        <f>3450.4+2718.6</f>
        <v>6169</v>
      </c>
      <c r="F17" s="1"/>
    </row>
    <row r="18" spans="1:6">
      <c r="A18" s="8"/>
      <c r="B18" s="9"/>
      <c r="C18" s="9"/>
      <c r="D18" s="5"/>
      <c r="E18" s="5"/>
      <c r="F18" s="1"/>
    </row>
    <row r="19" spans="1:6">
      <c r="A19" s="8"/>
      <c r="B19" s="14"/>
      <c r="C19" s="19" t="s">
        <v>15</v>
      </c>
      <c r="D19" s="14"/>
      <c r="E19" s="14"/>
      <c r="F19" s="1"/>
    </row>
    <row r="20" spans="1:6" ht="15" customHeight="1">
      <c r="A20" s="66" t="s">
        <v>0</v>
      </c>
      <c r="B20" s="66" t="s">
        <v>1</v>
      </c>
      <c r="C20" s="66" t="s">
        <v>3</v>
      </c>
      <c r="D20" s="66"/>
      <c r="E20" s="66" t="s">
        <v>6</v>
      </c>
      <c r="F20" s="2"/>
    </row>
    <row r="21" spans="1:6" ht="75.75" customHeight="1">
      <c r="A21" s="66"/>
      <c r="B21" s="66"/>
      <c r="C21" s="16" t="s">
        <v>2</v>
      </c>
      <c r="D21" s="16" t="s">
        <v>5</v>
      </c>
      <c r="E21" s="66"/>
      <c r="F21" s="1"/>
    </row>
    <row r="22" spans="1:6">
      <c r="A22" s="4" t="s">
        <v>4</v>
      </c>
      <c r="B22" s="13">
        <v>94</v>
      </c>
      <c r="C22" s="13">
        <v>92</v>
      </c>
      <c r="D22" s="13">
        <v>89</v>
      </c>
      <c r="E22" s="12">
        <v>24206.400000000001</v>
      </c>
      <c r="F22" s="1"/>
    </row>
    <row r="23" spans="1:6">
      <c r="A23" s="4" t="s">
        <v>8</v>
      </c>
      <c r="B23" s="15">
        <v>2319.1999999999998</v>
      </c>
      <c r="C23" s="15">
        <v>2106</v>
      </c>
      <c r="D23" s="15">
        <v>2022.9</v>
      </c>
      <c r="E23" s="15">
        <v>323292.5</v>
      </c>
      <c r="F23" s="1"/>
    </row>
    <row r="24" spans="1:6">
      <c r="A24" s="4" t="s">
        <v>9</v>
      </c>
      <c r="B24" s="15">
        <v>290</v>
      </c>
      <c r="C24" s="15">
        <v>283.5</v>
      </c>
      <c r="D24" s="15">
        <v>258.8</v>
      </c>
      <c r="E24" s="15">
        <v>40522.800000000003</v>
      </c>
      <c r="F24" s="1"/>
    </row>
    <row r="25" spans="1:6" ht="30">
      <c r="A25" s="4" t="s">
        <v>10</v>
      </c>
      <c r="B25" s="15">
        <v>139</v>
      </c>
      <c r="C25" s="15">
        <v>100</v>
      </c>
      <c r="D25" s="15">
        <v>95.9</v>
      </c>
      <c r="E25" s="15">
        <v>14005.9</v>
      </c>
      <c r="F25" s="1"/>
    </row>
    <row r="26" spans="1:6">
      <c r="A26" s="4" t="s">
        <v>7</v>
      </c>
      <c r="B26" s="15">
        <v>98</v>
      </c>
      <c r="C26" s="15">
        <v>93.5</v>
      </c>
      <c r="D26" s="15">
        <v>88.4</v>
      </c>
      <c r="E26" s="15">
        <v>13903.8</v>
      </c>
      <c r="F26" s="1"/>
    </row>
    <row r="27" spans="1:6">
      <c r="A27" s="8"/>
      <c r="B27" s="8"/>
      <c r="C27" s="8"/>
      <c r="D27" s="5"/>
      <c r="E27" s="5"/>
      <c r="F27" s="1"/>
    </row>
    <row r="28" spans="1:6" ht="15.75">
      <c r="A28" s="8"/>
      <c r="B28" s="9"/>
      <c r="C28" s="20" t="s">
        <v>16</v>
      </c>
      <c r="D28" s="1"/>
      <c r="E28" s="1"/>
      <c r="F28" s="1"/>
    </row>
    <row r="29" spans="1:6" ht="15" customHeight="1">
      <c r="A29" s="66" t="s">
        <v>0</v>
      </c>
      <c r="B29" s="66" t="s">
        <v>1</v>
      </c>
      <c r="C29" s="66" t="s">
        <v>3</v>
      </c>
      <c r="D29" s="66"/>
      <c r="E29" s="66" t="s">
        <v>6</v>
      </c>
      <c r="F29" s="2"/>
    </row>
    <row r="30" spans="1:6" ht="75.75" customHeight="1">
      <c r="A30" s="66"/>
      <c r="B30" s="66"/>
      <c r="C30" s="16" t="s">
        <v>2</v>
      </c>
      <c r="D30" s="16" t="s">
        <v>5</v>
      </c>
      <c r="E30" s="66"/>
      <c r="F30" s="1"/>
    </row>
    <row r="31" spans="1:6">
      <c r="A31" s="4" t="s">
        <v>4</v>
      </c>
      <c r="B31" s="13">
        <f>B22-B13</f>
        <v>3</v>
      </c>
      <c r="C31" s="13">
        <f t="shared" ref="C31:E31" si="0">C22-C13</f>
        <v>2</v>
      </c>
      <c r="D31" s="13">
        <f t="shared" si="0"/>
        <v>0.29999999999999716</v>
      </c>
      <c r="E31" s="12">
        <f t="shared" si="0"/>
        <v>10918.2</v>
      </c>
      <c r="F31" s="1"/>
    </row>
    <row r="32" spans="1:6">
      <c r="A32" s="4" t="s">
        <v>8</v>
      </c>
      <c r="B32" s="15">
        <f>B23-B14</f>
        <v>-68.430000000000291</v>
      </c>
      <c r="C32" s="15">
        <f t="shared" ref="C32:E32" si="1">C23-C14</f>
        <v>-114</v>
      </c>
      <c r="D32" s="15">
        <f t="shared" si="1"/>
        <v>-66.570000000000164</v>
      </c>
      <c r="E32" s="15">
        <f t="shared" si="1"/>
        <v>163299.70000000001</v>
      </c>
      <c r="F32" s="1"/>
    </row>
    <row r="33" spans="1:6">
      <c r="A33" s="4" t="s">
        <v>9</v>
      </c>
      <c r="B33" s="15">
        <f>B24-B15</f>
        <v>-15</v>
      </c>
      <c r="C33" s="15">
        <f t="shared" ref="C33:E33" si="2">C24-C15</f>
        <v>19.5</v>
      </c>
      <c r="D33" s="15">
        <f t="shared" si="2"/>
        <v>-4.3999999999999773</v>
      </c>
      <c r="E33" s="15">
        <f t="shared" si="2"/>
        <v>23149.800000000003</v>
      </c>
      <c r="F33" s="1"/>
    </row>
    <row r="34" spans="1:6" ht="30">
      <c r="A34" s="4" t="s">
        <v>10</v>
      </c>
      <c r="B34" s="15">
        <f>B25-B16</f>
        <v>0</v>
      </c>
      <c r="C34" s="15">
        <f t="shared" ref="C34:E34" si="3">C25-C16</f>
        <v>-2</v>
      </c>
      <c r="D34" s="15">
        <f t="shared" si="3"/>
        <v>1.9000000000000057</v>
      </c>
      <c r="E34" s="15">
        <f t="shared" si="3"/>
        <v>7519</v>
      </c>
      <c r="F34" s="1"/>
    </row>
    <row r="35" spans="1:6">
      <c r="A35" s="4" t="s">
        <v>7</v>
      </c>
      <c r="B35" s="15">
        <f>B26-B17</f>
        <v>6.5</v>
      </c>
      <c r="C35" s="15">
        <f t="shared" ref="C35:E35" si="4">C26-C17</f>
        <v>7</v>
      </c>
      <c r="D35" s="15">
        <f t="shared" si="4"/>
        <v>2.2000000000000028</v>
      </c>
      <c r="E35" s="15">
        <f t="shared" si="4"/>
        <v>7734.7999999999993</v>
      </c>
      <c r="F35" s="1"/>
    </row>
    <row r="36" spans="1:6">
      <c r="A36" s="10"/>
      <c r="B36" s="10"/>
      <c r="C36" s="10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7"/>
      <c r="B38" s="7"/>
      <c r="C38" s="7"/>
      <c r="D38" s="7"/>
      <c r="E38" s="7"/>
    </row>
    <row r="39" spans="1:6">
      <c r="A39" s="7"/>
      <c r="B39" s="7"/>
      <c r="C39" s="7"/>
      <c r="D39" s="7"/>
      <c r="E39" s="7"/>
    </row>
  </sheetData>
  <mergeCells count="14">
    <mergeCell ref="A20:A21"/>
    <mergeCell ref="B20:B21"/>
    <mergeCell ref="C20:D20"/>
    <mergeCell ref="E20:E21"/>
    <mergeCell ref="A29:A30"/>
    <mergeCell ref="B29:B30"/>
    <mergeCell ref="C29:D29"/>
    <mergeCell ref="E29:E30"/>
    <mergeCell ref="A2:E3"/>
    <mergeCell ref="B5:D5"/>
    <mergeCell ref="C11:D11"/>
    <mergeCell ref="A11:A12"/>
    <mergeCell ref="B11:B12"/>
    <mergeCell ref="E11:E12"/>
  </mergeCells>
  <phoneticPr fontId="7" type="noConversion"/>
  <pageMargins left="0.7" right="0.7" top="0.75" bottom="0.75" header="0.3" footer="0.3"/>
  <pageSetup paperSize="9" scale="62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44"/>
  <sheetViews>
    <sheetView topLeftCell="A7" workbookViewId="0">
      <selection activeCell="B9" sqref="B9"/>
    </sheetView>
  </sheetViews>
  <sheetFormatPr defaultRowHeight="15"/>
  <cols>
    <col min="1" max="2" width="27.7109375" customWidth="1"/>
    <col min="3" max="3" width="14.140625" customWidth="1"/>
    <col min="4" max="4" width="12.42578125" customWidth="1"/>
    <col min="5" max="5" width="47.42578125" bestFit="1" customWidth="1"/>
    <col min="6" max="6" width="15.7109375" customWidth="1"/>
    <col min="10" max="10" width="102.28515625" customWidth="1"/>
  </cols>
  <sheetData>
    <row r="2" spans="1:10">
      <c r="A2" s="101" t="s">
        <v>11</v>
      </c>
      <c r="B2" s="101"/>
      <c r="C2" s="101"/>
      <c r="D2" s="101"/>
      <c r="E2" s="101"/>
      <c r="F2" s="42"/>
      <c r="G2" s="42"/>
      <c r="H2" s="42"/>
      <c r="I2" s="42"/>
      <c r="J2" s="42"/>
    </row>
    <row r="3" spans="1:10" ht="24.75" customHeight="1">
      <c r="A3" s="101"/>
      <c r="B3" s="101"/>
      <c r="C3" s="101"/>
      <c r="D3" s="101"/>
      <c r="E3" s="101"/>
      <c r="F3" s="43"/>
      <c r="G3" s="42"/>
      <c r="H3" s="42"/>
      <c r="I3" s="42"/>
      <c r="J3" s="42"/>
    </row>
    <row r="4" spans="1:10" ht="15.75">
      <c r="A4" s="7"/>
      <c r="B4" s="102" t="s">
        <v>59</v>
      </c>
      <c r="C4" s="102"/>
      <c r="D4" s="102"/>
      <c r="E4" s="7"/>
      <c r="F4" s="42"/>
      <c r="G4" s="42"/>
      <c r="H4" s="42"/>
      <c r="I4" s="42"/>
      <c r="J4" s="42"/>
    </row>
    <row r="5" spans="1:10" ht="38.25" customHeight="1">
      <c r="A5" s="8"/>
      <c r="B5" s="103" t="s">
        <v>53</v>
      </c>
      <c r="C5" s="103"/>
      <c r="D5" s="103"/>
      <c r="E5" s="14"/>
      <c r="F5" s="42"/>
      <c r="G5" s="42"/>
      <c r="H5" s="42"/>
      <c r="I5" s="42"/>
      <c r="J5" s="42"/>
    </row>
    <row r="6" spans="1:10" ht="15.75">
      <c r="A6" s="104" t="s">
        <v>0</v>
      </c>
      <c r="B6" s="104" t="s">
        <v>1</v>
      </c>
      <c r="C6" s="104" t="s">
        <v>3</v>
      </c>
      <c r="D6" s="104"/>
      <c r="E6" s="105" t="s">
        <v>6</v>
      </c>
      <c r="F6" s="111" t="s">
        <v>67</v>
      </c>
      <c r="G6" s="42"/>
      <c r="H6" s="42"/>
      <c r="I6" s="42"/>
      <c r="J6" s="42"/>
    </row>
    <row r="7" spans="1:10" ht="31.5">
      <c r="A7" s="104"/>
      <c r="B7" s="104"/>
      <c r="C7" s="40" t="s">
        <v>2</v>
      </c>
      <c r="D7" s="40" t="s">
        <v>5</v>
      </c>
      <c r="E7" s="106"/>
      <c r="F7" s="111"/>
      <c r="G7" s="42"/>
      <c r="H7" s="42"/>
      <c r="I7" s="42"/>
      <c r="J7" s="42"/>
    </row>
    <row r="8" spans="1:10" ht="31.5">
      <c r="A8" s="51" t="s">
        <v>4</v>
      </c>
      <c r="B8" s="52">
        <v>94</v>
      </c>
      <c r="C8" s="52">
        <v>92</v>
      </c>
      <c r="D8" s="52">
        <v>95</v>
      </c>
      <c r="E8" s="52">
        <v>12857.86</v>
      </c>
      <c r="F8" s="57">
        <f>E8/D8/3*1000</f>
        <v>45115.298245614038</v>
      </c>
      <c r="G8" s="44"/>
      <c r="H8" s="44"/>
      <c r="I8" s="44"/>
      <c r="J8" s="44"/>
    </row>
    <row r="9" spans="1:10" ht="15.75">
      <c r="A9" s="51" t="s">
        <v>8</v>
      </c>
      <c r="B9" s="53">
        <v>2264.23</v>
      </c>
      <c r="C9" s="53">
        <v>1946</v>
      </c>
      <c r="D9" s="53">
        <v>1884.6</v>
      </c>
      <c r="E9" s="53">
        <v>178763</v>
      </c>
      <c r="F9" s="57">
        <f>E9/D9/3*1000</f>
        <v>31618.203686016484</v>
      </c>
      <c r="G9" s="44"/>
      <c r="H9" s="44"/>
      <c r="I9" s="44"/>
      <c r="J9" s="44"/>
    </row>
    <row r="10" spans="1:10" ht="31.5">
      <c r="A10" s="51" t="s">
        <v>9</v>
      </c>
      <c r="B10" s="53">
        <f>280.6-16.6</f>
        <v>264</v>
      </c>
      <c r="C10" s="53">
        <v>252</v>
      </c>
      <c r="D10" s="53">
        <v>241.5</v>
      </c>
      <c r="E10" s="53">
        <v>19047.5</v>
      </c>
      <c r="F10" s="57">
        <f t="shared" ref="F10:F12" si="0">E10/D10/3*1000</f>
        <v>26290.545203588681</v>
      </c>
      <c r="G10" s="44"/>
      <c r="H10" s="44"/>
      <c r="I10" s="44"/>
      <c r="J10" s="44"/>
    </row>
    <row r="11" spans="1:10" ht="31.5">
      <c r="A11" s="51" t="s">
        <v>10</v>
      </c>
      <c r="B11" s="53">
        <v>164.6</v>
      </c>
      <c r="C11" s="53">
        <v>135</v>
      </c>
      <c r="D11" s="53">
        <v>128.5</v>
      </c>
      <c r="E11" s="53">
        <v>9550.7999999999993</v>
      </c>
      <c r="F11" s="57">
        <f t="shared" si="0"/>
        <v>24775.097276264587</v>
      </c>
      <c r="G11" s="44"/>
      <c r="H11" s="44"/>
      <c r="I11" s="44"/>
      <c r="J11" s="44"/>
    </row>
    <row r="12" spans="1:10" ht="15.75">
      <c r="A12" s="51" t="s">
        <v>7</v>
      </c>
      <c r="B12" s="53">
        <v>146.5</v>
      </c>
      <c r="C12" s="53">
        <v>142.5</v>
      </c>
      <c r="D12" s="53">
        <v>136.80000000000001</v>
      </c>
      <c r="E12" s="53">
        <v>12759.55</v>
      </c>
      <c r="F12" s="57">
        <f t="shared" si="0"/>
        <v>31090.521442495119</v>
      </c>
      <c r="G12" s="44"/>
      <c r="H12" s="44"/>
      <c r="I12" s="44"/>
      <c r="J12" s="44"/>
    </row>
    <row r="13" spans="1:10">
      <c r="A13" s="44"/>
      <c r="B13" s="44"/>
      <c r="C13" s="44"/>
      <c r="D13" s="44"/>
      <c r="E13" s="44"/>
      <c r="F13" s="44"/>
      <c r="G13" s="44"/>
      <c r="H13" s="44"/>
      <c r="I13" s="44"/>
      <c r="J13" s="44"/>
    </row>
    <row r="14" spans="1:10" ht="31.5" customHeight="1">
      <c r="A14" s="54"/>
      <c r="B14" s="88" t="s">
        <v>16</v>
      </c>
      <c r="C14" s="88"/>
      <c r="D14" s="41" t="s">
        <v>54</v>
      </c>
      <c r="E14" s="45"/>
      <c r="F14" s="45"/>
      <c r="G14" s="44"/>
      <c r="H14" s="44"/>
      <c r="I14" s="44"/>
      <c r="J14" s="44"/>
    </row>
    <row r="15" spans="1:10" ht="15.75">
      <c r="A15" s="107" t="s">
        <v>0</v>
      </c>
      <c r="B15" s="107" t="s">
        <v>1</v>
      </c>
      <c r="C15" s="109" t="s">
        <v>3</v>
      </c>
      <c r="D15" s="110"/>
      <c r="E15" s="107" t="s">
        <v>6</v>
      </c>
      <c r="F15" s="95" t="s">
        <v>58</v>
      </c>
      <c r="G15" s="96"/>
      <c r="H15" s="96"/>
      <c r="I15" s="96"/>
      <c r="J15" s="97"/>
    </row>
    <row r="16" spans="1:10" ht="31.5">
      <c r="A16" s="108"/>
      <c r="B16" s="108"/>
      <c r="C16" s="46" t="s">
        <v>2</v>
      </c>
      <c r="D16" s="46" t="s">
        <v>5</v>
      </c>
      <c r="E16" s="108"/>
      <c r="F16" s="98"/>
      <c r="G16" s="99"/>
      <c r="H16" s="99"/>
      <c r="I16" s="99"/>
      <c r="J16" s="100"/>
    </row>
    <row r="17" spans="1:10" ht="60.75" customHeight="1">
      <c r="A17" s="51" t="s">
        <v>4</v>
      </c>
      <c r="B17" s="47">
        <f>B8-'2 и 3 кв. 2015 г.'!B8</f>
        <v>-10</v>
      </c>
      <c r="C17" s="47">
        <f>C8-'2 и 3 кв. 2015 г.'!C8</f>
        <v>-8.9000000000000057</v>
      </c>
      <c r="D17" s="47">
        <f>D8-'2 и 3 кв. 2015 г.'!D8</f>
        <v>-4.9000000000000057</v>
      </c>
      <c r="E17" s="48"/>
      <c r="F17" s="90" t="s">
        <v>60</v>
      </c>
      <c r="G17" s="91"/>
      <c r="H17" s="91"/>
      <c r="I17" s="91"/>
      <c r="J17" s="92"/>
    </row>
    <row r="18" spans="1:10" ht="409.5" customHeight="1">
      <c r="A18" s="55" t="s">
        <v>8</v>
      </c>
      <c r="B18" s="47">
        <f>B9-'2 и 3 кв. 2015 г.'!B9</f>
        <v>0.92999999999983629</v>
      </c>
      <c r="C18" s="47">
        <f>C9-'2 и 3 кв. 2015 г.'!C9</f>
        <v>-8</v>
      </c>
      <c r="D18" s="47">
        <f>D9-'1 и 2 кв. 2015 г.'!D9</f>
        <v>-51.100000000000136</v>
      </c>
      <c r="E18" s="48"/>
      <c r="F18" s="93" t="s">
        <v>61</v>
      </c>
      <c r="G18" s="93"/>
      <c r="H18" s="93"/>
      <c r="I18" s="93"/>
      <c r="J18" s="93"/>
    </row>
    <row r="19" spans="1:10" ht="48.75" customHeight="1">
      <c r="A19" s="55" t="s">
        <v>9</v>
      </c>
      <c r="B19" s="47">
        <f>B10-'2 и 3 кв. 2015 г.'!B10</f>
        <v>-3</v>
      </c>
      <c r="C19" s="47">
        <f>C10-'2 и 3 кв. 2015 г.'!C10</f>
        <v>-10</v>
      </c>
      <c r="D19" s="47">
        <f>D10-'1 и 2 кв. 2015 г.'!D10</f>
        <v>0.69999999999998863</v>
      </c>
      <c r="E19" s="48"/>
      <c r="F19" s="90" t="s">
        <v>62</v>
      </c>
      <c r="G19" s="91"/>
      <c r="H19" s="91"/>
      <c r="I19" s="91"/>
      <c r="J19" s="92"/>
    </row>
    <row r="20" spans="1:10" ht="56.25" customHeight="1">
      <c r="A20" s="55" t="s">
        <v>10</v>
      </c>
      <c r="B20" s="47">
        <f>B11-'2 и 3 кв. 2015 г.'!B11</f>
        <v>-1.5</v>
      </c>
      <c r="C20" s="47">
        <f>C11-'2 и 3 кв. 2015 г.'!C11</f>
        <v>12</v>
      </c>
      <c r="D20" s="47">
        <f>D11-'1 и 2 кв. 2015 г.'!D11</f>
        <v>14</v>
      </c>
      <c r="E20" s="48"/>
      <c r="F20" s="94" t="s">
        <v>64</v>
      </c>
      <c r="G20" s="94"/>
      <c r="H20" s="94"/>
      <c r="I20" s="94"/>
      <c r="J20" s="94"/>
    </row>
    <row r="21" spans="1:10" ht="120" customHeight="1">
      <c r="A21" s="55" t="s">
        <v>7</v>
      </c>
      <c r="B21" s="47">
        <f>B12-'2 и 3 кв. 2015 г.'!B12</f>
        <v>10.5</v>
      </c>
      <c r="C21" s="47">
        <f>C12-'2 и 3 кв. 2015 г.'!C12</f>
        <v>13</v>
      </c>
      <c r="D21" s="47">
        <f>D12-'1 и 2 кв. 2015 г.'!D12</f>
        <v>23.600000000000009</v>
      </c>
      <c r="E21" s="48"/>
      <c r="F21" s="90" t="s">
        <v>63</v>
      </c>
      <c r="G21" s="91"/>
      <c r="H21" s="91"/>
      <c r="I21" s="91"/>
      <c r="J21" s="92"/>
    </row>
    <row r="22" spans="1:10">
      <c r="A22" s="27"/>
      <c r="B22" s="27"/>
      <c r="C22" s="27"/>
      <c r="D22" s="27"/>
      <c r="E22" s="27"/>
      <c r="F22" s="27"/>
      <c r="G22" s="27"/>
      <c r="H22" s="27"/>
      <c r="I22" s="27"/>
      <c r="J22" s="27"/>
    </row>
    <row r="23" spans="1:10">
      <c r="A23" s="27"/>
      <c r="B23" s="27"/>
      <c r="C23" s="27"/>
      <c r="D23" s="27"/>
      <c r="E23" s="27"/>
      <c r="F23" s="27"/>
      <c r="G23" s="27"/>
      <c r="H23" s="27"/>
      <c r="I23" s="27"/>
      <c r="J23" s="27"/>
    </row>
    <row r="24" spans="1:10">
      <c r="A24" s="27"/>
      <c r="B24" s="27"/>
      <c r="C24" s="27"/>
      <c r="D24" s="27"/>
      <c r="E24" s="27"/>
      <c r="F24" s="27"/>
      <c r="G24" s="27"/>
      <c r="H24" s="27"/>
      <c r="I24" s="27"/>
      <c r="J24" s="27"/>
    </row>
    <row r="25" spans="1:10">
      <c r="A25" s="27"/>
      <c r="B25" s="27"/>
      <c r="C25" s="27"/>
      <c r="D25" s="27"/>
      <c r="E25" s="27"/>
      <c r="F25" s="27"/>
      <c r="G25" s="27"/>
      <c r="H25" s="27"/>
      <c r="I25" s="27"/>
      <c r="J25" s="27"/>
    </row>
    <row r="26" spans="1:10">
      <c r="A26" s="27"/>
      <c r="B26" s="27"/>
      <c r="C26" s="27"/>
      <c r="D26" s="27"/>
      <c r="E26" s="27"/>
      <c r="F26" s="27"/>
      <c r="G26" s="27"/>
      <c r="H26" s="27"/>
      <c r="I26" s="27"/>
      <c r="J26" s="27"/>
    </row>
    <row r="27" spans="1:10">
      <c r="A27" s="27"/>
      <c r="B27" s="27"/>
      <c r="C27" s="27"/>
      <c r="D27" s="27"/>
      <c r="E27" s="27"/>
      <c r="F27" s="27"/>
      <c r="G27" s="27"/>
      <c r="H27" s="27"/>
      <c r="I27" s="27"/>
      <c r="J27" s="27"/>
    </row>
    <row r="28" spans="1:10">
      <c r="A28" s="27"/>
      <c r="B28" s="27"/>
      <c r="C28" s="27"/>
      <c r="D28" s="27"/>
      <c r="E28" s="27"/>
      <c r="F28" s="27"/>
      <c r="G28" s="27"/>
      <c r="H28" s="27"/>
      <c r="I28" s="27"/>
      <c r="J28" s="27"/>
    </row>
    <row r="29" spans="1:10">
      <c r="A29" s="27"/>
      <c r="B29" s="27"/>
      <c r="C29" s="27"/>
      <c r="D29" s="27"/>
      <c r="E29" s="27"/>
      <c r="F29" s="27"/>
      <c r="G29" s="27"/>
      <c r="H29" s="27"/>
      <c r="I29" s="27"/>
      <c r="J29" s="27"/>
    </row>
    <row r="30" spans="1:10">
      <c r="A30" s="27"/>
      <c r="B30" s="27"/>
      <c r="C30" s="27"/>
      <c r="D30" s="27"/>
      <c r="E30" s="27"/>
      <c r="F30" s="27"/>
      <c r="G30" s="27"/>
      <c r="H30" s="27"/>
      <c r="I30" s="27"/>
      <c r="J30" s="27"/>
    </row>
    <row r="31" spans="1:10">
      <c r="A31" s="27"/>
      <c r="B31" s="27"/>
      <c r="C31" s="27"/>
      <c r="D31" s="27"/>
      <c r="E31" s="27"/>
      <c r="F31" s="27"/>
      <c r="G31" s="27"/>
      <c r="H31" s="27"/>
      <c r="I31" s="27"/>
      <c r="J31" s="27"/>
    </row>
    <row r="32" spans="1:10">
      <c r="A32" s="27"/>
      <c r="B32" s="27"/>
      <c r="C32" s="27"/>
      <c r="D32" s="27"/>
      <c r="E32" s="27"/>
      <c r="F32" s="27"/>
      <c r="G32" s="27"/>
      <c r="H32" s="27"/>
      <c r="I32" s="27"/>
      <c r="J32" s="27"/>
    </row>
    <row r="33" spans="1:10">
      <c r="A33" s="27"/>
      <c r="B33" s="27"/>
      <c r="C33" s="27"/>
      <c r="D33" s="27"/>
      <c r="E33" s="27"/>
      <c r="F33" s="27"/>
      <c r="G33" s="27"/>
      <c r="H33" s="27"/>
      <c r="I33" s="27"/>
      <c r="J33" s="27"/>
    </row>
    <row r="34" spans="1:10">
      <c r="A34" s="27"/>
      <c r="B34" s="27"/>
      <c r="C34" s="27"/>
      <c r="D34" s="27"/>
      <c r="E34" s="27"/>
      <c r="F34" s="27"/>
      <c r="G34" s="27"/>
      <c r="H34" s="27"/>
      <c r="I34" s="27"/>
      <c r="J34" s="27"/>
    </row>
    <row r="35" spans="1:10">
      <c r="A35" s="27"/>
      <c r="B35" s="27"/>
      <c r="C35" s="27"/>
      <c r="D35" s="27"/>
      <c r="E35" s="27"/>
      <c r="F35" s="27"/>
      <c r="G35" s="27"/>
      <c r="H35" s="27"/>
      <c r="I35" s="27"/>
      <c r="J35" s="27"/>
    </row>
    <row r="36" spans="1:10">
      <c r="A36" s="27"/>
      <c r="B36" s="27"/>
      <c r="C36" s="27"/>
      <c r="D36" s="27"/>
      <c r="E36" s="27"/>
      <c r="F36" s="27"/>
      <c r="G36" s="27"/>
      <c r="H36" s="27"/>
      <c r="I36" s="27"/>
      <c r="J36" s="27"/>
    </row>
    <row r="37" spans="1:10">
      <c r="A37" s="27"/>
      <c r="B37" s="27"/>
      <c r="C37" s="27"/>
      <c r="D37" s="27"/>
      <c r="E37" s="27"/>
      <c r="F37" s="27"/>
      <c r="G37" s="27"/>
      <c r="H37" s="27"/>
      <c r="I37" s="27"/>
      <c r="J37" s="27"/>
    </row>
    <row r="38" spans="1:10">
      <c r="A38" s="27"/>
      <c r="B38" s="27"/>
      <c r="C38" s="27"/>
      <c r="D38" s="27"/>
      <c r="E38" s="27"/>
      <c r="F38" s="27"/>
      <c r="G38" s="27"/>
      <c r="H38" s="27"/>
      <c r="I38" s="27"/>
      <c r="J38" s="27"/>
    </row>
    <row r="39" spans="1:10">
      <c r="A39" s="27"/>
      <c r="B39" s="27"/>
      <c r="C39" s="27"/>
      <c r="D39" s="27"/>
      <c r="E39" s="27"/>
      <c r="F39" s="27"/>
      <c r="G39" s="27"/>
      <c r="H39" s="27"/>
      <c r="I39" s="27"/>
      <c r="J39" s="27"/>
    </row>
    <row r="40" spans="1:10">
      <c r="A40" s="27"/>
      <c r="B40" s="27"/>
      <c r="C40" s="27"/>
      <c r="D40" s="27"/>
      <c r="E40" s="27"/>
      <c r="F40" s="27"/>
      <c r="G40" s="27"/>
      <c r="H40" s="27"/>
      <c r="I40" s="27"/>
      <c r="J40" s="27"/>
    </row>
    <row r="41" spans="1:10">
      <c r="A41" s="27"/>
      <c r="B41" s="27"/>
      <c r="C41" s="27"/>
      <c r="D41" s="27"/>
      <c r="E41" s="27"/>
      <c r="F41" s="27"/>
      <c r="G41" s="27"/>
      <c r="H41" s="27"/>
      <c r="I41" s="27"/>
      <c r="J41" s="27"/>
    </row>
    <row r="42" spans="1:10">
      <c r="A42" s="27"/>
      <c r="B42" s="27"/>
      <c r="C42" s="27"/>
      <c r="D42" s="27"/>
      <c r="E42" s="27"/>
      <c r="F42" s="27"/>
      <c r="G42" s="27"/>
      <c r="H42" s="27"/>
      <c r="I42" s="27"/>
      <c r="J42" s="27"/>
    </row>
    <row r="43" spans="1:10">
      <c r="A43" s="27"/>
      <c r="B43" s="27"/>
      <c r="C43" s="27"/>
      <c r="D43" s="27"/>
      <c r="E43" s="27"/>
      <c r="F43" s="27"/>
      <c r="G43" s="27"/>
      <c r="H43" s="27"/>
      <c r="I43" s="27"/>
      <c r="J43" s="27"/>
    </row>
    <row r="44" spans="1:10">
      <c r="A44" s="27"/>
      <c r="B44" s="27"/>
      <c r="C44" s="27"/>
      <c r="D44" s="27"/>
      <c r="E44" s="27"/>
      <c r="F44" s="27"/>
      <c r="G44" s="27"/>
      <c r="H44" s="27"/>
      <c r="I44" s="27"/>
      <c r="J44" s="27"/>
    </row>
  </sheetData>
  <mergeCells count="19">
    <mergeCell ref="E15:E16"/>
    <mergeCell ref="F15:J16"/>
    <mergeCell ref="A2:E3"/>
    <mergeCell ref="B5:D5"/>
    <mergeCell ref="A6:A7"/>
    <mergeCell ref="B6:B7"/>
    <mergeCell ref="C6:D6"/>
    <mergeCell ref="E6:E7"/>
    <mergeCell ref="B4:D4"/>
    <mergeCell ref="B14:C14"/>
    <mergeCell ref="A15:A16"/>
    <mergeCell ref="B15:B16"/>
    <mergeCell ref="C15:D15"/>
    <mergeCell ref="F6:F7"/>
    <mergeCell ref="F17:J17"/>
    <mergeCell ref="F18:J18"/>
    <mergeCell ref="F19:J19"/>
    <mergeCell ref="F20:J20"/>
    <mergeCell ref="F21:J21"/>
  </mergeCells>
  <pageMargins left="0.70866141732283472" right="0.70866141732283472" top="0.74803149606299213" bottom="0.74803149606299213" header="0.31496062992125984" footer="0.31496062992125984"/>
  <pageSetup paperSize="9" scale="35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8"/>
  <sheetViews>
    <sheetView topLeftCell="A4" workbookViewId="0">
      <selection activeCell="F15" sqref="F15:J15"/>
    </sheetView>
  </sheetViews>
  <sheetFormatPr defaultRowHeight="15"/>
  <cols>
    <col min="1" max="1" width="20.85546875" customWidth="1"/>
    <col min="2" max="2" width="16.42578125" customWidth="1"/>
    <col min="3" max="3" width="18.5703125" customWidth="1"/>
    <col min="4" max="4" width="24" customWidth="1"/>
    <col min="5" max="5" width="17.140625" customWidth="1"/>
    <col min="6" max="6" width="15.7109375" customWidth="1"/>
    <col min="10" max="10" width="52.140625" customWidth="1"/>
  </cols>
  <sheetData>
    <row r="1" spans="1:10" ht="15.75">
      <c r="A1" s="7"/>
      <c r="B1" s="102" t="s">
        <v>65</v>
      </c>
      <c r="C1" s="102"/>
      <c r="D1" s="102"/>
      <c r="E1" s="7"/>
      <c r="F1" s="42"/>
      <c r="G1" s="42"/>
      <c r="H1" s="42"/>
      <c r="I1" s="42"/>
      <c r="J1" s="42"/>
    </row>
    <row r="2" spans="1:10" ht="15.75">
      <c r="A2" s="8"/>
      <c r="B2" s="103" t="s">
        <v>66</v>
      </c>
      <c r="C2" s="103"/>
      <c r="D2" s="103"/>
      <c r="E2" s="14"/>
      <c r="F2" s="42"/>
      <c r="G2" s="42"/>
      <c r="H2" s="42"/>
      <c r="I2" s="42"/>
      <c r="J2" s="42"/>
    </row>
    <row r="3" spans="1:10" ht="15.75">
      <c r="A3" s="104" t="s">
        <v>0</v>
      </c>
      <c r="B3" s="104" t="s">
        <v>1</v>
      </c>
      <c r="C3" s="104" t="s">
        <v>3</v>
      </c>
      <c r="D3" s="104"/>
      <c r="E3" s="105" t="s">
        <v>68</v>
      </c>
      <c r="F3" s="112" t="s">
        <v>69</v>
      </c>
      <c r="G3" s="42"/>
      <c r="H3" s="42"/>
      <c r="I3" s="42"/>
      <c r="J3" s="42"/>
    </row>
    <row r="4" spans="1:10" ht="61.5" customHeight="1">
      <c r="A4" s="104"/>
      <c r="B4" s="104"/>
      <c r="C4" s="56" t="s">
        <v>2</v>
      </c>
      <c r="D4" s="56" t="s">
        <v>5</v>
      </c>
      <c r="E4" s="106"/>
      <c r="F4" s="112"/>
      <c r="G4" s="42"/>
      <c r="H4" s="42"/>
      <c r="I4" s="42"/>
      <c r="J4" s="42"/>
    </row>
    <row r="5" spans="1:10" ht="31.5">
      <c r="A5" s="51" t="s">
        <v>4</v>
      </c>
      <c r="B5" s="52">
        <v>95</v>
      </c>
      <c r="C5" s="52">
        <v>91</v>
      </c>
      <c r="D5" s="52">
        <v>93</v>
      </c>
      <c r="E5" s="52">
        <v>30396.7</v>
      </c>
      <c r="F5" s="57">
        <f>E5/D5/6*1000</f>
        <v>54474.372759856633</v>
      </c>
      <c r="G5" s="113" t="s">
        <v>74</v>
      </c>
      <c r="H5" s="113"/>
      <c r="I5" s="113"/>
      <c r="J5" s="113"/>
    </row>
    <row r="6" spans="1:10" ht="15.75">
      <c r="A6" s="51" t="s">
        <v>8</v>
      </c>
      <c r="B6" s="53">
        <v>2262.3200000000002</v>
      </c>
      <c r="C6" s="53">
        <v>1911</v>
      </c>
      <c r="D6" s="53">
        <v>1880.9</v>
      </c>
      <c r="E6" s="53">
        <v>358038.44</v>
      </c>
      <c r="F6" s="57">
        <f>E6/D6/6*1000</f>
        <v>31725.808566820844</v>
      </c>
      <c r="G6" s="114"/>
      <c r="H6" s="115"/>
      <c r="I6" s="115"/>
      <c r="J6" s="116"/>
    </row>
    <row r="7" spans="1:10" ht="31.5">
      <c r="A7" s="51" t="s">
        <v>9</v>
      </c>
      <c r="B7" s="53">
        <v>303.89999999999998</v>
      </c>
      <c r="C7" s="53">
        <v>292.3</v>
      </c>
      <c r="D7" s="53">
        <v>242</v>
      </c>
      <c r="E7" s="53">
        <v>46658.6</v>
      </c>
      <c r="F7" s="57">
        <f>E7/D7/6*1000</f>
        <v>32134.022038567495</v>
      </c>
      <c r="G7" s="114"/>
      <c r="H7" s="115"/>
      <c r="I7" s="115"/>
      <c r="J7" s="116"/>
    </row>
    <row r="8" spans="1:10" ht="31.5">
      <c r="A8" s="51" t="s">
        <v>10</v>
      </c>
      <c r="B8" s="53">
        <v>161.19999999999999</v>
      </c>
      <c r="C8" s="53">
        <v>131</v>
      </c>
      <c r="D8" s="53">
        <v>125.4</v>
      </c>
      <c r="E8" s="53">
        <v>21954.799999999999</v>
      </c>
      <c r="F8" s="57">
        <f>E8/D8/6*1000</f>
        <v>29179.691653375859</v>
      </c>
      <c r="G8" s="114"/>
      <c r="H8" s="115"/>
      <c r="I8" s="115"/>
      <c r="J8" s="116"/>
    </row>
    <row r="9" spans="1:10" ht="15.75">
      <c r="A9" s="51" t="s">
        <v>7</v>
      </c>
      <c r="B9" s="53">
        <v>148</v>
      </c>
      <c r="C9" s="53">
        <v>142.5</v>
      </c>
      <c r="D9" s="53">
        <v>139.5</v>
      </c>
      <c r="E9" s="53">
        <v>27638.46</v>
      </c>
      <c r="F9" s="57">
        <f>E9/D9/6*1000</f>
        <v>33020.860215053763</v>
      </c>
      <c r="G9" s="114"/>
      <c r="H9" s="115"/>
      <c r="I9" s="115"/>
      <c r="J9" s="116"/>
    </row>
    <row r="10" spans="1:10">
      <c r="A10" s="44"/>
      <c r="B10" s="44"/>
      <c r="C10" s="44"/>
      <c r="D10" s="44"/>
      <c r="E10" s="44"/>
      <c r="F10" s="44"/>
      <c r="G10" s="44"/>
      <c r="H10" s="44"/>
      <c r="I10" s="44"/>
      <c r="J10" s="44"/>
    </row>
    <row r="11" spans="1:10" ht="15.75">
      <c r="A11" s="54"/>
      <c r="B11" s="88" t="s">
        <v>16</v>
      </c>
      <c r="C11" s="88"/>
      <c r="D11" s="41" t="s">
        <v>37</v>
      </c>
      <c r="E11" s="45"/>
      <c r="F11" s="45"/>
      <c r="G11" s="44"/>
      <c r="H11" s="44"/>
      <c r="I11" s="44"/>
      <c r="J11" s="44"/>
    </row>
    <row r="12" spans="1:10" ht="15.75">
      <c r="A12" s="107" t="s">
        <v>0</v>
      </c>
      <c r="B12" s="107" t="s">
        <v>1</v>
      </c>
      <c r="C12" s="109" t="s">
        <v>3</v>
      </c>
      <c r="D12" s="110"/>
      <c r="E12" s="107" t="s">
        <v>6</v>
      </c>
      <c r="F12" s="95" t="s">
        <v>71</v>
      </c>
      <c r="G12" s="96"/>
      <c r="H12" s="96"/>
      <c r="I12" s="96"/>
      <c r="J12" s="97"/>
    </row>
    <row r="13" spans="1:10" ht="49.5" customHeight="1">
      <c r="A13" s="108"/>
      <c r="B13" s="108"/>
      <c r="C13" s="46" t="s">
        <v>2</v>
      </c>
      <c r="D13" s="46" t="s">
        <v>5</v>
      </c>
      <c r="E13" s="108"/>
      <c r="F13" s="98"/>
      <c r="G13" s="99"/>
      <c r="H13" s="99"/>
      <c r="I13" s="99"/>
      <c r="J13" s="100"/>
    </row>
    <row r="14" spans="1:10" ht="167.25" customHeight="1">
      <c r="A14" s="51" t="s">
        <v>4</v>
      </c>
      <c r="B14" s="47">
        <f>B5-'3 кв.2015 и 1 кв.2016'!B8</f>
        <v>1</v>
      </c>
      <c r="C14" s="47">
        <f>C5-'3 кв.2015 и 1 кв.2016'!C8</f>
        <v>-1</v>
      </c>
      <c r="D14" s="47">
        <f>D5-'3 кв.2015 и 1 кв.2016'!D8</f>
        <v>-2</v>
      </c>
      <c r="E14" s="48">
        <f>E5-'3 кв.2015 и 1 кв.2016'!E8</f>
        <v>17538.84</v>
      </c>
      <c r="F14" s="90" t="s">
        <v>72</v>
      </c>
      <c r="G14" s="91"/>
      <c r="H14" s="91"/>
      <c r="I14" s="91"/>
      <c r="J14" s="92"/>
    </row>
    <row r="15" spans="1:10" ht="195" customHeight="1">
      <c r="A15" s="55" t="s">
        <v>8</v>
      </c>
      <c r="B15" s="58">
        <f>B6-'3 кв.2015 и 1 кв.2016'!B9</f>
        <v>-1.9099999999998545</v>
      </c>
      <c r="C15" s="47">
        <f>C6-'3 кв.2015 и 1 кв.2016'!C9</f>
        <v>-35</v>
      </c>
      <c r="D15" s="47">
        <f>D6-'3 кв.2015 и 1 кв.2016'!D9</f>
        <v>-3.6999999999998181</v>
      </c>
      <c r="E15" s="48">
        <f>E6-'3 кв.2015 и 1 кв.2016'!E9</f>
        <v>179275.44</v>
      </c>
      <c r="F15" s="93" t="s">
        <v>73</v>
      </c>
      <c r="G15" s="93"/>
      <c r="H15" s="93"/>
      <c r="I15" s="93"/>
      <c r="J15" s="93"/>
    </row>
    <row r="16" spans="1:10" ht="66" customHeight="1">
      <c r="A16" s="55" t="s">
        <v>9</v>
      </c>
      <c r="B16" s="47">
        <f>B7-'3 кв.2015 и 1 кв.2016'!B10</f>
        <v>39.899999999999977</v>
      </c>
      <c r="C16" s="47">
        <f>C7-'3 кв.2015 и 1 кв.2016'!C10</f>
        <v>40.300000000000011</v>
      </c>
      <c r="D16" s="47">
        <f>D7-'3 кв.2015 и 1 кв.2016'!D10</f>
        <v>0.5</v>
      </c>
      <c r="E16" s="48">
        <f>E7-'3 кв.2015 и 1 кв.2016'!E10</f>
        <v>27611.1</v>
      </c>
      <c r="F16" s="90" t="s">
        <v>75</v>
      </c>
      <c r="G16" s="91"/>
      <c r="H16" s="91"/>
      <c r="I16" s="91"/>
      <c r="J16" s="92"/>
    </row>
    <row r="17" spans="1:10" ht="31.5">
      <c r="A17" s="55" t="s">
        <v>10</v>
      </c>
      <c r="B17" s="47">
        <f>B8-'3 кв.2015 и 1 кв.2016'!B11</f>
        <v>-3.4000000000000057</v>
      </c>
      <c r="C17" s="47">
        <f>C8-'3 кв.2015 и 1 кв.2016'!C11</f>
        <v>-4</v>
      </c>
      <c r="D17" s="47">
        <f>D8-'3 кв.2015 и 1 кв.2016'!D11</f>
        <v>-3.0999999999999943</v>
      </c>
      <c r="E17" s="48">
        <f>E8-'3 кв.2015 и 1 кв.2016'!E11</f>
        <v>12404</v>
      </c>
      <c r="F17" s="94" t="s">
        <v>76</v>
      </c>
      <c r="G17" s="94"/>
      <c r="H17" s="94"/>
      <c r="I17" s="94"/>
      <c r="J17" s="94"/>
    </row>
    <row r="18" spans="1:10" ht="62.25" customHeight="1">
      <c r="A18" s="55" t="s">
        <v>7</v>
      </c>
      <c r="B18" s="47">
        <f>B9-'3 кв.2015 и 1 кв.2016'!B12</f>
        <v>1.5</v>
      </c>
      <c r="C18" s="47">
        <f>C9-'3 кв.2015 и 1 кв.2016'!C12</f>
        <v>0</v>
      </c>
      <c r="D18" s="47">
        <f>D9-'3 кв.2015 и 1 кв.2016'!D12</f>
        <v>2.6999999999999886</v>
      </c>
      <c r="E18" s="48">
        <f>E9-'3 кв.2015 и 1 кв.2016'!E12</f>
        <v>14878.91</v>
      </c>
      <c r="F18" s="90" t="s">
        <v>70</v>
      </c>
      <c r="G18" s="91"/>
      <c r="H18" s="91"/>
      <c r="I18" s="91"/>
      <c r="J18" s="92"/>
    </row>
  </sheetData>
  <mergeCells count="23">
    <mergeCell ref="B1:D1"/>
    <mergeCell ref="B2:D2"/>
    <mergeCell ref="A3:A4"/>
    <mergeCell ref="B3:B4"/>
    <mergeCell ref="C3:D3"/>
    <mergeCell ref="F3:F4"/>
    <mergeCell ref="B11:C11"/>
    <mergeCell ref="A12:A13"/>
    <mergeCell ref="B12:B13"/>
    <mergeCell ref="C12:D12"/>
    <mergeCell ref="E12:E13"/>
    <mergeCell ref="F12:J13"/>
    <mergeCell ref="E3:E4"/>
    <mergeCell ref="G5:J5"/>
    <mergeCell ref="G6:J6"/>
    <mergeCell ref="G7:J7"/>
    <mergeCell ref="G8:J8"/>
    <mergeCell ref="G9:J9"/>
    <mergeCell ref="F14:J14"/>
    <mergeCell ref="F15:J15"/>
    <mergeCell ref="F16:J16"/>
    <mergeCell ref="F17:J17"/>
    <mergeCell ref="F18:J18"/>
  </mergeCells>
  <pageMargins left="0.70866141732283472" right="0.70866141732283472" top="0.74803149606299213" bottom="0.74803149606299213" header="0.31496062992125984" footer="0.31496062992125984"/>
  <pageSetup paperSize="9" scale="58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8"/>
  <sheetViews>
    <sheetView topLeftCell="A4" workbookViewId="0">
      <selection activeCell="B6" sqref="B6"/>
    </sheetView>
  </sheetViews>
  <sheetFormatPr defaultRowHeight="15"/>
  <cols>
    <col min="1" max="1" width="20.85546875" customWidth="1"/>
    <col min="2" max="2" width="16.42578125" customWidth="1"/>
    <col min="3" max="3" width="18.5703125" customWidth="1"/>
    <col min="4" max="4" width="24" customWidth="1"/>
    <col min="5" max="5" width="17.140625" customWidth="1"/>
    <col min="6" max="6" width="15.7109375" customWidth="1"/>
    <col min="10" max="10" width="52.140625" customWidth="1"/>
  </cols>
  <sheetData>
    <row r="1" spans="1:10" ht="15.75">
      <c r="A1" s="7"/>
      <c r="B1" s="102" t="s">
        <v>77</v>
      </c>
      <c r="C1" s="102"/>
      <c r="D1" s="102"/>
      <c r="E1" s="7"/>
      <c r="F1" s="42"/>
      <c r="G1" s="42"/>
      <c r="H1" s="42"/>
      <c r="I1" s="42"/>
      <c r="J1" s="42"/>
    </row>
    <row r="2" spans="1:10" ht="15.75">
      <c r="A2" s="8"/>
      <c r="B2" s="103" t="s">
        <v>66</v>
      </c>
      <c r="C2" s="103"/>
      <c r="D2" s="103"/>
      <c r="E2" s="14"/>
      <c r="F2" s="42"/>
      <c r="G2" s="42"/>
      <c r="H2" s="42"/>
      <c r="I2" s="42"/>
      <c r="J2" s="42"/>
    </row>
    <row r="3" spans="1:10" ht="15.75">
      <c r="A3" s="104" t="s">
        <v>0</v>
      </c>
      <c r="B3" s="104" t="s">
        <v>1</v>
      </c>
      <c r="C3" s="104" t="s">
        <v>3</v>
      </c>
      <c r="D3" s="104"/>
      <c r="E3" s="105" t="s">
        <v>68</v>
      </c>
      <c r="F3" s="117" t="s">
        <v>69</v>
      </c>
      <c r="G3" s="42"/>
      <c r="H3" s="42"/>
      <c r="I3" s="42"/>
      <c r="J3" s="42"/>
    </row>
    <row r="4" spans="1:10" ht="61.5" customHeight="1">
      <c r="A4" s="104"/>
      <c r="B4" s="104"/>
      <c r="C4" s="59" t="s">
        <v>2</v>
      </c>
      <c r="D4" s="59" t="s">
        <v>5</v>
      </c>
      <c r="E4" s="106"/>
      <c r="F4" s="118"/>
      <c r="G4" s="42"/>
      <c r="H4" s="42"/>
      <c r="I4" s="42"/>
      <c r="J4" s="42"/>
    </row>
    <row r="5" spans="1:10" ht="31.5">
      <c r="A5" s="51" t="s">
        <v>4</v>
      </c>
      <c r="B5" s="52">
        <v>91</v>
      </c>
      <c r="C5" s="52">
        <v>89.6</v>
      </c>
      <c r="D5" s="52">
        <v>92.6</v>
      </c>
      <c r="E5" s="52">
        <v>45312.25</v>
      </c>
      <c r="F5" s="52">
        <f>E5/D5/9*1000</f>
        <v>54370.350371970249</v>
      </c>
      <c r="G5" s="119"/>
      <c r="H5" s="119"/>
      <c r="I5" s="119"/>
      <c r="J5" s="119"/>
    </row>
    <row r="6" spans="1:10" ht="15.75">
      <c r="A6" s="51" t="s">
        <v>8</v>
      </c>
      <c r="B6" s="53">
        <v>2184.9899999999998</v>
      </c>
      <c r="C6" s="53">
        <v>1874</v>
      </c>
      <c r="D6" s="53">
        <v>1820.7</v>
      </c>
      <c r="E6" s="53">
        <v>531344.80000000005</v>
      </c>
      <c r="F6" s="52">
        <f>E6/D6/9*1000</f>
        <v>32426.160878294675</v>
      </c>
      <c r="G6" s="120"/>
      <c r="H6" s="120"/>
      <c r="I6" s="120"/>
      <c r="J6" s="120"/>
    </row>
    <row r="7" spans="1:10" ht="31.5">
      <c r="A7" s="51" t="s">
        <v>9</v>
      </c>
      <c r="B7" s="53">
        <v>291.39999999999998</v>
      </c>
      <c r="C7" s="53">
        <v>288</v>
      </c>
      <c r="D7" s="53">
        <v>240</v>
      </c>
      <c r="E7" s="53">
        <v>74875.899999999994</v>
      </c>
      <c r="F7" s="52">
        <f>E7/D7/9*1000</f>
        <v>34664.768518518511</v>
      </c>
      <c r="G7" s="120"/>
      <c r="H7" s="120"/>
      <c r="I7" s="120"/>
      <c r="J7" s="120"/>
    </row>
    <row r="8" spans="1:10" ht="31.5">
      <c r="A8" s="51" t="s">
        <v>10</v>
      </c>
      <c r="B8" s="53">
        <v>238.8</v>
      </c>
      <c r="C8" s="53">
        <v>185</v>
      </c>
      <c r="D8" s="53">
        <v>175</v>
      </c>
      <c r="E8" s="53">
        <v>47225.2</v>
      </c>
      <c r="F8" s="52">
        <f>E8/D8/9*1000</f>
        <v>29984.253968253965</v>
      </c>
      <c r="G8" s="120"/>
      <c r="H8" s="120"/>
      <c r="I8" s="120"/>
      <c r="J8" s="120"/>
    </row>
    <row r="9" spans="1:10" ht="15.75">
      <c r="A9" s="51" t="s">
        <v>7</v>
      </c>
      <c r="B9" s="53">
        <v>148</v>
      </c>
      <c r="C9" s="53">
        <v>141.5</v>
      </c>
      <c r="D9" s="53">
        <v>140.9</v>
      </c>
      <c r="E9" s="53">
        <v>42652.03</v>
      </c>
      <c r="F9" s="52">
        <f t="shared" ref="F9" si="0">E9/D9/9*1000</f>
        <v>33634.595063480796</v>
      </c>
      <c r="G9" s="120"/>
      <c r="H9" s="120"/>
      <c r="I9" s="120"/>
      <c r="J9" s="120"/>
    </row>
    <row r="10" spans="1:10" ht="15.75">
      <c r="A10" s="60"/>
      <c r="B10" s="61">
        <f>SUM(B5:B9)</f>
        <v>2954.19</v>
      </c>
      <c r="C10" s="61">
        <f t="shared" ref="C10:E10" si="1">SUM(C5:C9)</f>
        <v>2578.1</v>
      </c>
      <c r="D10" s="61">
        <f t="shared" si="1"/>
        <v>2469.2000000000003</v>
      </c>
      <c r="E10" s="61">
        <f t="shared" si="1"/>
        <v>741410.18</v>
      </c>
      <c r="F10" s="62"/>
      <c r="G10" s="44"/>
      <c r="H10" s="44"/>
      <c r="I10" s="44"/>
      <c r="J10" s="44"/>
    </row>
    <row r="11" spans="1:10" ht="15.75">
      <c r="A11" s="54"/>
      <c r="B11" s="88" t="s">
        <v>16</v>
      </c>
      <c r="C11" s="88"/>
      <c r="D11" s="41" t="s">
        <v>46</v>
      </c>
      <c r="E11" s="45"/>
      <c r="F11" s="45"/>
      <c r="G11" s="44"/>
      <c r="H11" s="44"/>
      <c r="I11" s="44"/>
      <c r="J11" s="44"/>
    </row>
    <row r="12" spans="1:10" ht="15.75">
      <c r="A12" s="107" t="s">
        <v>0</v>
      </c>
      <c r="B12" s="107" t="s">
        <v>1</v>
      </c>
      <c r="C12" s="109" t="s">
        <v>3</v>
      </c>
      <c r="D12" s="110"/>
      <c r="E12" s="107" t="s">
        <v>6</v>
      </c>
      <c r="F12" s="95" t="s">
        <v>81</v>
      </c>
      <c r="G12" s="96"/>
      <c r="H12" s="96"/>
      <c r="I12" s="96"/>
      <c r="J12" s="97"/>
    </row>
    <row r="13" spans="1:10" ht="49.5" customHeight="1">
      <c r="A13" s="108"/>
      <c r="B13" s="108"/>
      <c r="C13" s="46" t="s">
        <v>2</v>
      </c>
      <c r="D13" s="46" t="s">
        <v>5</v>
      </c>
      <c r="E13" s="108"/>
      <c r="F13" s="98"/>
      <c r="G13" s="99"/>
      <c r="H13" s="99"/>
      <c r="I13" s="99"/>
      <c r="J13" s="100"/>
    </row>
    <row r="14" spans="1:10" ht="101.25" customHeight="1">
      <c r="A14" s="51" t="s">
        <v>4</v>
      </c>
      <c r="B14" s="47">
        <f>B5-'1кв  2 кв. 2016'!B5</f>
        <v>-4</v>
      </c>
      <c r="C14" s="47">
        <f>C5-'1кв  2 кв. 2016'!C5</f>
        <v>-1.4000000000000057</v>
      </c>
      <c r="D14" s="47">
        <f>D5-'1кв  2 кв. 2016'!D5</f>
        <v>-0.40000000000000568</v>
      </c>
      <c r="E14" s="48">
        <f>E5-'1кв  2 кв. 2016'!E5</f>
        <v>14915.55</v>
      </c>
      <c r="F14" s="121" t="s">
        <v>80</v>
      </c>
      <c r="G14" s="91"/>
      <c r="H14" s="91"/>
      <c r="I14" s="91"/>
      <c r="J14" s="92"/>
    </row>
    <row r="15" spans="1:10" ht="345.75" customHeight="1">
      <c r="A15" s="55" t="s">
        <v>8</v>
      </c>
      <c r="B15" s="58">
        <v>-77.31</v>
      </c>
      <c r="C15" s="47">
        <v>-37</v>
      </c>
      <c r="D15" s="47">
        <v>-60.2</v>
      </c>
      <c r="E15" s="48">
        <v>173306.4</v>
      </c>
      <c r="F15" s="93" t="s">
        <v>79</v>
      </c>
      <c r="G15" s="93"/>
      <c r="H15" s="93"/>
      <c r="I15" s="93"/>
      <c r="J15" s="93"/>
    </row>
    <row r="16" spans="1:10" ht="66" customHeight="1">
      <c r="A16" s="55" t="s">
        <v>9</v>
      </c>
      <c r="B16" s="47">
        <v>-12.5</v>
      </c>
      <c r="C16" s="47">
        <v>-4.3</v>
      </c>
      <c r="D16" s="47">
        <v>-2</v>
      </c>
      <c r="E16" s="48">
        <v>28217.3</v>
      </c>
      <c r="F16" s="90" t="s">
        <v>78</v>
      </c>
      <c r="G16" s="91"/>
      <c r="H16" s="91"/>
      <c r="I16" s="91"/>
      <c r="J16" s="92"/>
    </row>
    <row r="17" spans="1:10" ht="239.25" customHeight="1">
      <c r="A17" s="55" t="s">
        <v>10</v>
      </c>
      <c r="B17" s="47">
        <f>238.8-161.2</f>
        <v>77.600000000000023</v>
      </c>
      <c r="C17" s="47">
        <f>185-131</f>
        <v>54</v>
      </c>
      <c r="D17" s="47">
        <f>175-125.4</f>
        <v>49.599999999999994</v>
      </c>
      <c r="E17" s="48">
        <f>47225.2-21954.8</f>
        <v>25270.399999999998</v>
      </c>
      <c r="F17" s="94" t="s">
        <v>82</v>
      </c>
      <c r="G17" s="94"/>
      <c r="H17" s="94"/>
      <c r="I17" s="94"/>
      <c r="J17" s="94"/>
    </row>
    <row r="18" spans="1:10" ht="62.25" customHeight="1">
      <c r="A18" s="55" t="s">
        <v>7</v>
      </c>
      <c r="B18" s="47">
        <f>B9-'1кв  2 кв. 2016'!B9</f>
        <v>0</v>
      </c>
      <c r="C18" s="47">
        <f>C9-'1кв  2 кв. 2016'!C9</f>
        <v>-1</v>
      </c>
      <c r="D18" s="47">
        <f>D9-'1кв  2 кв. 2016'!D9</f>
        <v>1.4000000000000057</v>
      </c>
      <c r="E18" s="48">
        <f>E9-'1кв  2 кв. 2016'!E9</f>
        <v>15013.57</v>
      </c>
      <c r="F18" s="90"/>
      <c r="G18" s="91"/>
      <c r="H18" s="91"/>
      <c r="I18" s="91"/>
      <c r="J18" s="92"/>
    </row>
  </sheetData>
  <mergeCells count="23">
    <mergeCell ref="F14:J14"/>
    <mergeCell ref="F15:J15"/>
    <mergeCell ref="F16:J16"/>
    <mergeCell ref="F17:J17"/>
    <mergeCell ref="F18:J18"/>
    <mergeCell ref="B11:C11"/>
    <mergeCell ref="A12:A13"/>
    <mergeCell ref="B12:B13"/>
    <mergeCell ref="C12:D12"/>
    <mergeCell ref="E12:E13"/>
    <mergeCell ref="F12:J13"/>
    <mergeCell ref="F3:F4"/>
    <mergeCell ref="G5:J5"/>
    <mergeCell ref="G6:J6"/>
    <mergeCell ref="G7:J7"/>
    <mergeCell ref="G8:J8"/>
    <mergeCell ref="G9:J9"/>
    <mergeCell ref="E3:E4"/>
    <mergeCell ref="B1:D1"/>
    <mergeCell ref="B2:D2"/>
    <mergeCell ref="A3:A4"/>
    <mergeCell ref="B3:B4"/>
    <mergeCell ref="C3:D3"/>
  </mergeCells>
  <pageMargins left="0.70866141732283472" right="0.70866141732283472" top="0.74803149606299213" bottom="0.74803149606299213" header="0.31496062992125984" footer="0.31496062992125984"/>
  <pageSetup paperSize="9" scale="43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3" tint="0.59999389629810485"/>
    <pageSetUpPr fitToPage="1"/>
  </sheetPr>
  <dimension ref="A1:J10"/>
  <sheetViews>
    <sheetView tabSelected="1" workbookViewId="0">
      <selection activeCell="J14" sqref="J14"/>
    </sheetView>
  </sheetViews>
  <sheetFormatPr defaultRowHeight="15"/>
  <cols>
    <col min="1" max="1" width="20.85546875" customWidth="1"/>
    <col min="2" max="2" width="16.42578125" customWidth="1"/>
    <col min="3" max="3" width="18.5703125" customWidth="1"/>
    <col min="4" max="4" width="24" customWidth="1"/>
    <col min="5" max="5" width="17.140625" customWidth="1"/>
    <col min="6" max="6" width="15.7109375" customWidth="1"/>
    <col min="10" max="10" width="52.140625" customWidth="1"/>
  </cols>
  <sheetData>
    <row r="1" spans="1:10" ht="15.75">
      <c r="A1" s="7"/>
      <c r="B1" s="102"/>
      <c r="C1" s="102"/>
      <c r="D1" s="102"/>
      <c r="E1" s="7"/>
      <c r="F1" s="42"/>
      <c r="G1" s="42"/>
      <c r="H1" s="42"/>
      <c r="I1" s="42"/>
      <c r="J1" s="42"/>
    </row>
    <row r="2" spans="1:10" ht="15.75">
      <c r="A2" s="8"/>
      <c r="B2" s="103" t="s">
        <v>66</v>
      </c>
      <c r="C2" s="103"/>
      <c r="D2" s="103"/>
      <c r="E2" s="14"/>
      <c r="F2" s="42"/>
      <c r="G2" s="42"/>
      <c r="H2" s="42"/>
      <c r="I2" s="42"/>
      <c r="J2" s="42"/>
    </row>
    <row r="3" spans="1:10" ht="15.75">
      <c r="A3" s="104" t="s">
        <v>0</v>
      </c>
      <c r="B3" s="104" t="s">
        <v>1</v>
      </c>
      <c r="C3" s="104" t="s">
        <v>3</v>
      </c>
      <c r="D3" s="104"/>
      <c r="E3" s="105" t="s">
        <v>68</v>
      </c>
      <c r="F3" s="117" t="s">
        <v>69</v>
      </c>
      <c r="G3" s="42"/>
      <c r="H3" s="42"/>
      <c r="I3" s="42"/>
      <c r="J3" s="42"/>
    </row>
    <row r="4" spans="1:10" ht="61.5" customHeight="1">
      <c r="A4" s="104"/>
      <c r="B4" s="104"/>
      <c r="C4" s="63" t="s">
        <v>2</v>
      </c>
      <c r="D4" s="63" t="s">
        <v>5</v>
      </c>
      <c r="E4" s="106"/>
      <c r="F4" s="118"/>
      <c r="G4" s="42"/>
      <c r="H4" s="42"/>
      <c r="I4" s="42"/>
      <c r="J4" s="42"/>
    </row>
    <row r="5" spans="1:10" ht="31.5">
      <c r="A5" s="51" t="s">
        <v>4</v>
      </c>
      <c r="B5" s="52">
        <v>91</v>
      </c>
      <c r="C5" s="52">
        <v>88</v>
      </c>
      <c r="D5" s="52">
        <v>91.5</v>
      </c>
      <c r="E5" s="52">
        <v>60334.39</v>
      </c>
      <c r="F5" s="52">
        <f>E5/D5/12*1000</f>
        <v>54949.353369763201</v>
      </c>
      <c r="G5" s="119"/>
      <c r="H5" s="119"/>
      <c r="I5" s="119"/>
      <c r="J5" s="119"/>
    </row>
    <row r="6" spans="1:10" ht="15.75">
      <c r="A6" s="51" t="s">
        <v>8</v>
      </c>
      <c r="B6" s="53">
        <v>2193.46</v>
      </c>
      <c r="C6" s="53">
        <v>1867</v>
      </c>
      <c r="D6" s="53">
        <v>1817</v>
      </c>
      <c r="E6" s="53">
        <v>725363.17</v>
      </c>
      <c r="F6" s="52">
        <f>E6/D6/9*1000</f>
        <v>44356.581055463837</v>
      </c>
      <c r="G6" s="120"/>
      <c r="H6" s="120"/>
      <c r="I6" s="120"/>
      <c r="J6" s="120"/>
    </row>
    <row r="7" spans="1:10" ht="31.5">
      <c r="A7" s="51" t="s">
        <v>9</v>
      </c>
      <c r="B7" s="53">
        <v>297.89999999999998</v>
      </c>
      <c r="C7" s="53">
        <v>290</v>
      </c>
      <c r="D7" s="53">
        <v>238</v>
      </c>
      <c r="E7" s="53">
        <v>101359.7</v>
      </c>
      <c r="F7" s="52">
        <f>E7/D7/9*1000</f>
        <v>47320.121381886085</v>
      </c>
      <c r="G7" s="120"/>
      <c r="H7" s="120"/>
      <c r="I7" s="120"/>
      <c r="J7" s="120"/>
    </row>
    <row r="8" spans="1:10" ht="31.5">
      <c r="A8" s="51" t="s">
        <v>10</v>
      </c>
      <c r="B8" s="53">
        <v>240.3</v>
      </c>
      <c r="C8" s="53">
        <v>182</v>
      </c>
      <c r="D8" s="53">
        <v>172.9</v>
      </c>
      <c r="E8" s="53">
        <v>55583.199999999997</v>
      </c>
      <c r="F8" s="52">
        <f>E8/D8/9*1000</f>
        <v>35719.555298502659</v>
      </c>
      <c r="G8" s="120"/>
      <c r="H8" s="120"/>
      <c r="I8" s="120"/>
      <c r="J8" s="120"/>
    </row>
    <row r="9" spans="1:10" ht="15.75">
      <c r="A9" s="51" t="s">
        <v>7</v>
      </c>
      <c r="B9" s="53">
        <v>148</v>
      </c>
      <c r="C9" s="53">
        <v>140.5</v>
      </c>
      <c r="D9" s="53">
        <v>141.9</v>
      </c>
      <c r="E9" s="53">
        <v>57755.3</v>
      </c>
      <c r="F9" s="52">
        <f>E9/D9/12*1000</f>
        <v>33917.841202724921</v>
      </c>
      <c r="G9" s="120"/>
      <c r="H9" s="120"/>
      <c r="I9" s="120"/>
      <c r="J9" s="120"/>
    </row>
    <row r="10" spans="1:10" ht="15.75">
      <c r="A10" s="60"/>
      <c r="B10" s="61">
        <f>SUM(B5:B9)</f>
        <v>2970.6600000000003</v>
      </c>
      <c r="C10" s="61">
        <f t="shared" ref="C10:E10" si="0">SUM(C5:C9)</f>
        <v>2567.5</v>
      </c>
      <c r="D10" s="61">
        <f t="shared" si="0"/>
        <v>2461.3000000000002</v>
      </c>
      <c r="E10" s="61">
        <f t="shared" si="0"/>
        <v>1000395.76</v>
      </c>
      <c r="F10" s="62"/>
      <c r="G10" s="44"/>
      <c r="H10" s="44"/>
      <c r="I10" s="44"/>
      <c r="J10" s="44"/>
    </row>
  </sheetData>
  <mergeCells count="12">
    <mergeCell ref="E3:E4"/>
    <mergeCell ref="B1:D1"/>
    <mergeCell ref="B2:D2"/>
    <mergeCell ref="A3:A4"/>
    <mergeCell ref="B3:B4"/>
    <mergeCell ref="C3:D3"/>
    <mergeCell ref="F3:F4"/>
    <mergeCell ref="G5:J5"/>
    <mergeCell ref="G6:J6"/>
    <mergeCell ref="G7:J7"/>
    <mergeCell ref="G8:J8"/>
    <mergeCell ref="G9:J9"/>
  </mergeCells>
  <pageMargins left="0.70866141732283472" right="0.70866141732283472" top="0.74803149606299213" bottom="0.74803149606299213" header="0.31496062992125984" footer="0.31496062992125984"/>
  <pageSetup paperSize="9" scale="68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F39"/>
  <sheetViews>
    <sheetView view="pageBreakPreview" topLeftCell="A13" zoomScaleSheetLayoutView="100" workbookViewId="0">
      <selection activeCell="D26" sqref="D26"/>
    </sheetView>
  </sheetViews>
  <sheetFormatPr defaultRowHeight="15"/>
  <cols>
    <col min="1" max="1" width="26.85546875" customWidth="1"/>
    <col min="2" max="2" width="16" customWidth="1"/>
    <col min="3" max="3" width="15.140625" customWidth="1"/>
    <col min="4" max="4" width="20.85546875" customWidth="1"/>
    <col min="5" max="5" width="14.7109375" customWidth="1"/>
  </cols>
  <sheetData>
    <row r="2" spans="1:6">
      <c r="A2" s="64" t="s">
        <v>11</v>
      </c>
      <c r="B2" s="64"/>
      <c r="C2" s="64"/>
      <c r="D2" s="64"/>
      <c r="E2" s="64"/>
    </row>
    <row r="3" spans="1:6" ht="32.25" customHeight="1">
      <c r="A3" s="64"/>
      <c r="B3" s="64"/>
      <c r="C3" s="64"/>
      <c r="D3" s="64"/>
      <c r="E3" s="64"/>
    </row>
    <row r="4" spans="1:6" ht="6" customHeight="1">
      <c r="A4" s="3"/>
      <c r="B4" s="3"/>
      <c r="C4" s="3"/>
      <c r="D4" s="3"/>
      <c r="E4" s="3"/>
    </row>
    <row r="5" spans="1:6">
      <c r="A5" s="3"/>
      <c r="B5" s="65" t="s">
        <v>12</v>
      </c>
      <c r="C5" s="65"/>
      <c r="D5" s="65"/>
      <c r="E5" s="3"/>
    </row>
    <row r="6" spans="1:6">
      <c r="A6" s="3"/>
      <c r="B6" s="3"/>
      <c r="C6" s="3"/>
      <c r="D6" s="3"/>
      <c r="E6" s="3"/>
    </row>
    <row r="7" spans="1:6" ht="11.25" customHeight="1">
      <c r="A7" s="6"/>
      <c r="B7" s="6"/>
      <c r="C7" s="6"/>
      <c r="D7" s="6"/>
      <c r="E7" s="3"/>
    </row>
    <row r="8" spans="1:6" ht="18.75" customHeight="1">
      <c r="A8" s="6"/>
      <c r="B8" s="6"/>
      <c r="C8" s="17" t="s">
        <v>13</v>
      </c>
      <c r="D8" s="6"/>
      <c r="E8" s="3"/>
    </row>
    <row r="9" spans="1:6" ht="12" customHeight="1">
      <c r="A9" s="6"/>
      <c r="B9" s="6"/>
      <c r="C9" s="6"/>
      <c r="D9" s="6"/>
      <c r="E9" s="3"/>
    </row>
    <row r="10" spans="1:6" ht="19.5" customHeight="1">
      <c r="A10" s="6"/>
      <c r="B10" s="6"/>
      <c r="C10" s="18" t="s">
        <v>15</v>
      </c>
      <c r="D10" s="6"/>
      <c r="E10" s="3"/>
    </row>
    <row r="11" spans="1:6" ht="15" customHeight="1">
      <c r="A11" s="66" t="s">
        <v>0</v>
      </c>
      <c r="B11" s="66" t="s">
        <v>1</v>
      </c>
      <c r="C11" s="66" t="s">
        <v>3</v>
      </c>
      <c r="D11" s="66"/>
      <c r="E11" s="66" t="s">
        <v>6</v>
      </c>
      <c r="F11" s="2"/>
    </row>
    <row r="12" spans="1:6" ht="75.75" customHeight="1">
      <c r="A12" s="66"/>
      <c r="B12" s="66"/>
      <c r="C12" s="21" t="s">
        <v>2</v>
      </c>
      <c r="D12" s="21" t="s">
        <v>5</v>
      </c>
      <c r="E12" s="66"/>
      <c r="F12" s="1"/>
    </row>
    <row r="13" spans="1:6">
      <c r="A13" s="4" t="s">
        <v>4</v>
      </c>
      <c r="B13" s="13">
        <v>94</v>
      </c>
      <c r="C13" s="13">
        <v>92</v>
      </c>
      <c r="D13" s="13">
        <v>89</v>
      </c>
      <c r="E13" s="12">
        <v>24206.400000000001</v>
      </c>
      <c r="F13" s="1"/>
    </row>
    <row r="14" spans="1:6">
      <c r="A14" s="4" t="s">
        <v>8</v>
      </c>
      <c r="B14" s="15">
        <v>2319.1999999999998</v>
      </c>
      <c r="C14" s="15">
        <v>2106</v>
      </c>
      <c r="D14" s="15">
        <v>2002.9</v>
      </c>
      <c r="E14" s="15">
        <v>323292.5</v>
      </c>
      <c r="F14" s="1"/>
    </row>
    <row r="15" spans="1:6">
      <c r="A15" s="4" t="s">
        <v>9</v>
      </c>
      <c r="B15" s="15">
        <v>290</v>
      </c>
      <c r="C15" s="15">
        <v>283.5</v>
      </c>
      <c r="D15" s="15">
        <v>258.8</v>
      </c>
      <c r="E15" s="15">
        <v>40522.800000000003</v>
      </c>
      <c r="F15" s="1"/>
    </row>
    <row r="16" spans="1:6" ht="30">
      <c r="A16" s="4" t="s">
        <v>10</v>
      </c>
      <c r="B16" s="15">
        <v>139</v>
      </c>
      <c r="C16" s="15">
        <v>100</v>
      </c>
      <c r="D16" s="15">
        <v>95.9</v>
      </c>
      <c r="E16" s="15">
        <v>14005.9</v>
      </c>
      <c r="F16" s="1"/>
    </row>
    <row r="17" spans="1:6">
      <c r="A17" s="4" t="s">
        <v>7</v>
      </c>
      <c r="B17" s="15">
        <v>98</v>
      </c>
      <c r="C17" s="15">
        <v>93.5</v>
      </c>
      <c r="D17" s="15">
        <v>88.4</v>
      </c>
      <c r="E17" s="15">
        <v>13903.8</v>
      </c>
      <c r="F17" s="1"/>
    </row>
    <row r="18" spans="1:6">
      <c r="A18" s="8"/>
      <c r="B18" s="9"/>
      <c r="C18" s="9"/>
      <c r="D18" s="5"/>
      <c r="E18" s="5"/>
      <c r="F18" s="1"/>
    </row>
    <row r="19" spans="1:6">
      <c r="A19" s="8"/>
      <c r="B19" s="14"/>
      <c r="C19" s="19" t="s">
        <v>17</v>
      </c>
      <c r="D19" s="14"/>
      <c r="E19" s="14"/>
      <c r="F19" s="1"/>
    </row>
    <row r="20" spans="1:6" ht="15" customHeight="1">
      <c r="A20" s="66" t="s">
        <v>0</v>
      </c>
      <c r="B20" s="66" t="s">
        <v>1</v>
      </c>
      <c r="C20" s="66" t="s">
        <v>3</v>
      </c>
      <c r="D20" s="66"/>
      <c r="E20" s="66" t="s">
        <v>6</v>
      </c>
      <c r="F20" s="2"/>
    </row>
    <row r="21" spans="1:6" ht="75.75" customHeight="1">
      <c r="A21" s="66"/>
      <c r="B21" s="66"/>
      <c r="C21" s="21" t="s">
        <v>2</v>
      </c>
      <c r="D21" s="21" t="s">
        <v>5</v>
      </c>
      <c r="E21" s="66"/>
      <c r="F21" s="1"/>
    </row>
    <row r="22" spans="1:6">
      <c r="A22" s="4" t="s">
        <v>4</v>
      </c>
      <c r="B22" s="13">
        <v>94</v>
      </c>
      <c r="C22" s="13">
        <v>93</v>
      </c>
      <c r="D22" s="13">
        <v>90.6</v>
      </c>
      <c r="E22" s="12">
        <v>40094</v>
      </c>
      <c r="F22" s="1"/>
    </row>
    <row r="23" spans="1:6">
      <c r="A23" s="4" t="s">
        <v>8</v>
      </c>
      <c r="B23" s="15">
        <v>2366.1</v>
      </c>
      <c r="C23" s="15">
        <v>2108</v>
      </c>
      <c r="D23" s="15">
        <v>1989</v>
      </c>
      <c r="E23" s="15">
        <v>495867.8</v>
      </c>
      <c r="F23" s="1"/>
    </row>
    <row r="24" spans="1:6">
      <c r="A24" s="4" t="s">
        <v>9</v>
      </c>
      <c r="B24" s="15">
        <v>276.58</v>
      </c>
      <c r="C24" s="15">
        <v>257</v>
      </c>
      <c r="D24" s="15">
        <v>248</v>
      </c>
      <c r="E24" s="15">
        <v>52639.8</v>
      </c>
      <c r="F24" s="1"/>
    </row>
    <row r="25" spans="1:6" ht="30">
      <c r="A25" s="4" t="s">
        <v>10</v>
      </c>
      <c r="B25" s="15">
        <v>136</v>
      </c>
      <c r="C25" s="15">
        <v>99</v>
      </c>
      <c r="D25" s="15">
        <v>93.5</v>
      </c>
      <c r="E25" s="15">
        <v>19533.8</v>
      </c>
      <c r="F25" s="1"/>
    </row>
    <row r="26" spans="1:6">
      <c r="A26" s="4" t="s">
        <v>7</v>
      </c>
      <c r="B26" s="15">
        <v>100</v>
      </c>
      <c r="C26" s="15">
        <v>97</v>
      </c>
      <c r="D26" s="15">
        <v>91.7</v>
      </c>
      <c r="E26" s="15">
        <v>22004.799999999999</v>
      </c>
      <c r="F26" s="1"/>
    </row>
    <row r="27" spans="1:6">
      <c r="A27" s="8"/>
      <c r="B27" s="8"/>
      <c r="C27" s="8"/>
      <c r="D27" s="5"/>
      <c r="E27" s="5"/>
      <c r="F27" s="1"/>
    </row>
    <row r="28" spans="1:6" ht="15.75">
      <c r="A28" s="8"/>
      <c r="B28" s="9"/>
      <c r="C28" s="20" t="s">
        <v>16</v>
      </c>
      <c r="D28" s="1"/>
      <c r="E28" s="1"/>
      <c r="F28" s="1"/>
    </row>
    <row r="29" spans="1:6" ht="15" customHeight="1">
      <c r="A29" s="66" t="s">
        <v>0</v>
      </c>
      <c r="B29" s="66" t="s">
        <v>1</v>
      </c>
      <c r="C29" s="66" t="s">
        <v>3</v>
      </c>
      <c r="D29" s="66"/>
      <c r="E29" s="66" t="s">
        <v>6</v>
      </c>
      <c r="F29" s="2"/>
    </row>
    <row r="30" spans="1:6" ht="75.75" customHeight="1">
      <c r="A30" s="66"/>
      <c r="B30" s="66"/>
      <c r="C30" s="21" t="s">
        <v>2</v>
      </c>
      <c r="D30" s="21" t="s">
        <v>5</v>
      </c>
      <c r="E30" s="66"/>
      <c r="F30" s="1"/>
    </row>
    <row r="31" spans="1:6">
      <c r="A31" s="4" t="s">
        <v>4</v>
      </c>
      <c r="B31" s="13">
        <f>B22-B13</f>
        <v>0</v>
      </c>
      <c r="C31" s="13">
        <f t="shared" ref="C31:E35" si="0">C22-C13</f>
        <v>1</v>
      </c>
      <c r="D31" s="13">
        <f t="shared" si="0"/>
        <v>1.5999999999999943</v>
      </c>
      <c r="E31" s="12">
        <f t="shared" si="0"/>
        <v>15887.599999999999</v>
      </c>
      <c r="F31" s="1"/>
    </row>
    <row r="32" spans="1:6">
      <c r="A32" s="4" t="s">
        <v>8</v>
      </c>
      <c r="B32" s="15">
        <f>B23-B14</f>
        <v>46.900000000000091</v>
      </c>
      <c r="C32" s="15">
        <f t="shared" si="0"/>
        <v>2</v>
      </c>
      <c r="D32" s="15">
        <f t="shared" si="0"/>
        <v>-13.900000000000091</v>
      </c>
      <c r="E32" s="15">
        <f t="shared" si="0"/>
        <v>172575.3</v>
      </c>
      <c r="F32" s="1"/>
    </row>
    <row r="33" spans="1:6">
      <c r="A33" s="4" t="s">
        <v>9</v>
      </c>
      <c r="B33" s="15">
        <f>B24-B15</f>
        <v>-13.420000000000016</v>
      </c>
      <c r="C33" s="15">
        <f t="shared" si="0"/>
        <v>-26.5</v>
      </c>
      <c r="D33" s="15">
        <f t="shared" si="0"/>
        <v>-10.800000000000011</v>
      </c>
      <c r="E33" s="15">
        <f t="shared" si="0"/>
        <v>12117</v>
      </c>
      <c r="F33" s="1"/>
    </row>
    <row r="34" spans="1:6" ht="30">
      <c r="A34" s="4" t="s">
        <v>10</v>
      </c>
      <c r="B34" s="15">
        <f>B25-B16</f>
        <v>-3</v>
      </c>
      <c r="C34" s="15">
        <f t="shared" si="0"/>
        <v>-1</v>
      </c>
      <c r="D34" s="15">
        <f t="shared" si="0"/>
        <v>-2.4000000000000057</v>
      </c>
      <c r="E34" s="15">
        <f t="shared" si="0"/>
        <v>5527.9</v>
      </c>
      <c r="F34" s="1"/>
    </row>
    <row r="35" spans="1:6">
      <c r="A35" s="4" t="s">
        <v>7</v>
      </c>
      <c r="B35" s="15">
        <f>B26-B17</f>
        <v>2</v>
      </c>
      <c r="C35" s="15">
        <f t="shared" si="0"/>
        <v>3.5</v>
      </c>
      <c r="D35" s="15">
        <f t="shared" si="0"/>
        <v>3.2999999999999972</v>
      </c>
      <c r="E35" s="15">
        <f t="shared" si="0"/>
        <v>8101</v>
      </c>
      <c r="F35" s="1"/>
    </row>
    <row r="36" spans="1:6">
      <c r="A36" s="10"/>
      <c r="B36" s="10"/>
      <c r="C36" s="10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7"/>
      <c r="B38" s="7"/>
      <c r="C38" s="7"/>
      <c r="D38" s="7"/>
      <c r="E38" s="7"/>
    </row>
    <row r="39" spans="1:6">
      <c r="A39" s="7"/>
      <c r="B39" s="7"/>
      <c r="C39" s="7"/>
      <c r="D39" s="7"/>
      <c r="E39" s="7"/>
    </row>
  </sheetData>
  <mergeCells count="14">
    <mergeCell ref="A20:A21"/>
    <mergeCell ref="B20:B21"/>
    <mergeCell ref="C20:D20"/>
    <mergeCell ref="E20:E21"/>
    <mergeCell ref="A29:A30"/>
    <mergeCell ref="B29:B30"/>
    <mergeCell ref="C29:D29"/>
    <mergeCell ref="E29:E30"/>
    <mergeCell ref="A2:E3"/>
    <mergeCell ref="B5:D5"/>
    <mergeCell ref="A11:A12"/>
    <mergeCell ref="B11:B12"/>
    <mergeCell ref="C11:D11"/>
    <mergeCell ref="E11:E12"/>
  </mergeCells>
  <pageMargins left="0.7" right="0.7" top="0.75" bottom="0.75" header="0.3" footer="0.3"/>
  <pageSetup paperSize="9" scale="62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F39"/>
  <sheetViews>
    <sheetView view="pageBreakPreview" topLeftCell="A16" zoomScaleSheetLayoutView="100" workbookViewId="0">
      <selection activeCell="E23" sqref="E23"/>
    </sheetView>
  </sheetViews>
  <sheetFormatPr defaultRowHeight="15"/>
  <cols>
    <col min="1" max="1" width="26.85546875" customWidth="1"/>
    <col min="2" max="2" width="16" customWidth="1"/>
    <col min="3" max="3" width="15.140625" customWidth="1"/>
    <col min="4" max="4" width="20.85546875" customWidth="1"/>
    <col min="5" max="5" width="14.7109375" customWidth="1"/>
  </cols>
  <sheetData>
    <row r="2" spans="1:6">
      <c r="A2" s="64" t="s">
        <v>11</v>
      </c>
      <c r="B2" s="64"/>
      <c r="C2" s="64"/>
      <c r="D2" s="64"/>
      <c r="E2" s="64"/>
    </row>
    <row r="3" spans="1:6" ht="32.25" customHeight="1">
      <c r="A3" s="64"/>
      <c r="B3" s="64"/>
      <c r="C3" s="64"/>
      <c r="D3" s="64"/>
      <c r="E3" s="64"/>
    </row>
    <row r="4" spans="1:6" ht="6" customHeight="1">
      <c r="A4" s="3"/>
      <c r="B4" s="3"/>
      <c r="C4" s="3"/>
      <c r="D4" s="3"/>
      <c r="E4" s="3"/>
    </row>
    <row r="5" spans="1:6">
      <c r="A5" s="3"/>
      <c r="B5" s="65" t="s">
        <v>12</v>
      </c>
      <c r="C5" s="65"/>
      <c r="D5" s="65"/>
      <c r="E5" s="3"/>
    </row>
    <row r="6" spans="1:6">
      <c r="A6" s="3"/>
      <c r="B6" s="3"/>
      <c r="C6" s="3"/>
      <c r="D6" s="3"/>
      <c r="E6" s="3"/>
    </row>
    <row r="7" spans="1:6" ht="11.25" customHeight="1">
      <c r="A7" s="6"/>
      <c r="B7" s="6"/>
      <c r="C7" s="6"/>
      <c r="D7" s="6"/>
      <c r="E7" s="3"/>
    </row>
    <row r="8" spans="1:6" ht="18.75" customHeight="1">
      <c r="A8" s="6"/>
      <c r="B8" s="6"/>
      <c r="C8" s="17" t="s">
        <v>13</v>
      </c>
      <c r="D8" s="6"/>
      <c r="E8" s="3"/>
    </row>
    <row r="9" spans="1:6" ht="12" customHeight="1">
      <c r="A9" s="6"/>
      <c r="B9" s="6"/>
      <c r="C9" s="6"/>
      <c r="D9" s="6"/>
      <c r="E9" s="3"/>
    </row>
    <row r="10" spans="1:6" ht="19.5" customHeight="1">
      <c r="A10" s="6"/>
      <c r="B10" s="6"/>
      <c r="C10" s="18" t="s">
        <v>18</v>
      </c>
      <c r="D10" s="6"/>
      <c r="E10" s="3"/>
    </row>
    <row r="11" spans="1:6" ht="15" customHeight="1">
      <c r="A11" s="66" t="s">
        <v>0</v>
      </c>
      <c r="B11" s="66" t="s">
        <v>1</v>
      </c>
      <c r="C11" s="66" t="s">
        <v>3</v>
      </c>
      <c r="D11" s="66"/>
      <c r="E11" s="66" t="s">
        <v>6</v>
      </c>
      <c r="F11" s="2"/>
    </row>
    <row r="12" spans="1:6" ht="75.75" customHeight="1">
      <c r="A12" s="66"/>
      <c r="B12" s="66"/>
      <c r="C12" s="21" t="s">
        <v>2</v>
      </c>
      <c r="D12" s="21" t="s">
        <v>5</v>
      </c>
      <c r="E12" s="66"/>
      <c r="F12" s="1"/>
    </row>
    <row r="13" spans="1:6">
      <c r="A13" s="4" t="s">
        <v>4</v>
      </c>
      <c r="B13" s="13">
        <v>94</v>
      </c>
      <c r="C13" s="13">
        <v>93</v>
      </c>
      <c r="D13" s="13">
        <v>90.6</v>
      </c>
      <c r="E13" s="12">
        <v>40094</v>
      </c>
      <c r="F13" s="1"/>
    </row>
    <row r="14" spans="1:6">
      <c r="A14" s="4" t="s">
        <v>8</v>
      </c>
      <c r="B14" s="15">
        <v>2366.1</v>
      </c>
      <c r="C14" s="15">
        <v>2108</v>
      </c>
      <c r="D14" s="15">
        <v>1989</v>
      </c>
      <c r="E14" s="15">
        <v>495867.8</v>
      </c>
      <c r="F14" s="1"/>
    </row>
    <row r="15" spans="1:6">
      <c r="A15" s="4" t="s">
        <v>9</v>
      </c>
      <c r="B15" s="15">
        <v>276.5</v>
      </c>
      <c r="C15" s="15">
        <v>257</v>
      </c>
      <c r="D15" s="15">
        <v>248</v>
      </c>
      <c r="E15" s="15">
        <v>52639.8</v>
      </c>
      <c r="F15" s="1"/>
    </row>
    <row r="16" spans="1:6" ht="30">
      <c r="A16" s="4" t="s">
        <v>10</v>
      </c>
      <c r="B16" s="15">
        <v>136</v>
      </c>
      <c r="C16" s="15">
        <v>99</v>
      </c>
      <c r="D16" s="15">
        <v>93.5</v>
      </c>
      <c r="E16" s="15">
        <v>19533.8</v>
      </c>
      <c r="F16" s="1"/>
    </row>
    <row r="17" spans="1:6">
      <c r="A17" s="4" t="s">
        <v>7</v>
      </c>
      <c r="B17" s="15">
        <v>100</v>
      </c>
      <c r="C17" s="15">
        <v>97</v>
      </c>
      <c r="D17" s="15">
        <v>91.7</v>
      </c>
      <c r="E17" s="15">
        <v>22004.799999999999</v>
      </c>
      <c r="F17" s="1"/>
    </row>
    <row r="18" spans="1:6">
      <c r="A18" s="8"/>
      <c r="B18" s="9"/>
      <c r="C18" s="9"/>
      <c r="D18" s="5"/>
      <c r="E18" s="5"/>
      <c r="F18" s="1"/>
    </row>
    <row r="19" spans="1:6" ht="30">
      <c r="A19" s="8"/>
      <c r="B19" s="14"/>
      <c r="C19" s="19" t="s">
        <v>19</v>
      </c>
      <c r="D19" s="14"/>
      <c r="E19" s="14"/>
      <c r="F19" s="1"/>
    </row>
    <row r="20" spans="1:6" ht="15" customHeight="1">
      <c r="A20" s="66" t="s">
        <v>0</v>
      </c>
      <c r="B20" s="66" t="s">
        <v>1</v>
      </c>
      <c r="C20" s="66" t="s">
        <v>3</v>
      </c>
      <c r="D20" s="66"/>
      <c r="E20" s="66" t="s">
        <v>6</v>
      </c>
      <c r="F20" s="2"/>
    </row>
    <row r="21" spans="1:6" ht="75.75" customHeight="1">
      <c r="A21" s="66"/>
      <c r="B21" s="66"/>
      <c r="C21" s="21" t="s">
        <v>2</v>
      </c>
      <c r="D21" s="21" t="s">
        <v>5</v>
      </c>
      <c r="E21" s="66"/>
      <c r="F21" s="1"/>
    </row>
    <row r="22" spans="1:6">
      <c r="A22" s="4" t="s">
        <v>4</v>
      </c>
      <c r="B22" s="13">
        <v>94</v>
      </c>
      <c r="C22" s="13">
        <v>89</v>
      </c>
      <c r="D22" s="13">
        <v>90.1</v>
      </c>
      <c r="E22" s="12">
        <v>11928.4</v>
      </c>
      <c r="F22" s="1"/>
    </row>
    <row r="23" spans="1:6">
      <c r="A23" s="4" t="s">
        <v>8</v>
      </c>
      <c r="B23" s="15">
        <v>2200.6</v>
      </c>
      <c r="C23" s="15">
        <v>2090</v>
      </c>
      <c r="D23" s="15">
        <v>1943.2</v>
      </c>
      <c r="E23" s="15">
        <v>172202.8</v>
      </c>
      <c r="F23" s="1"/>
    </row>
    <row r="24" spans="1:6">
      <c r="A24" s="4" t="s">
        <v>9</v>
      </c>
      <c r="B24" s="15">
        <v>270.5</v>
      </c>
      <c r="C24" s="15">
        <v>269</v>
      </c>
      <c r="D24" s="15">
        <v>254.3</v>
      </c>
      <c r="E24" s="15">
        <v>19065.599999999999</v>
      </c>
      <c r="F24" s="1"/>
    </row>
    <row r="25" spans="1:6" ht="30">
      <c r="A25" s="4" t="s">
        <v>10</v>
      </c>
      <c r="B25" s="15">
        <v>136</v>
      </c>
      <c r="C25" s="15">
        <v>103</v>
      </c>
      <c r="D25" s="15">
        <v>99.2</v>
      </c>
      <c r="E25" s="15">
        <v>7202.6</v>
      </c>
      <c r="F25" s="1"/>
    </row>
    <row r="26" spans="1:6">
      <c r="A26" s="4" t="s">
        <v>7</v>
      </c>
      <c r="B26" s="15">
        <v>118</v>
      </c>
      <c r="C26" s="15">
        <v>105</v>
      </c>
      <c r="D26" s="15">
        <v>102.9</v>
      </c>
      <c r="E26" s="15">
        <v>8029.8</v>
      </c>
      <c r="F26" s="1"/>
    </row>
    <row r="27" spans="1:6">
      <c r="A27" s="8"/>
      <c r="B27" s="8"/>
      <c r="C27" s="8"/>
      <c r="D27" s="5"/>
      <c r="E27" s="5"/>
      <c r="F27" s="1"/>
    </row>
    <row r="28" spans="1:6" ht="15.75">
      <c r="A28" s="8"/>
      <c r="B28" s="9"/>
      <c r="C28" s="20" t="s">
        <v>16</v>
      </c>
      <c r="D28" s="1"/>
      <c r="E28" s="1"/>
      <c r="F28" s="1"/>
    </row>
    <row r="29" spans="1:6" ht="15" customHeight="1">
      <c r="A29" s="66" t="s">
        <v>0</v>
      </c>
      <c r="B29" s="66" t="s">
        <v>1</v>
      </c>
      <c r="C29" s="66" t="s">
        <v>3</v>
      </c>
      <c r="D29" s="66"/>
      <c r="E29" s="66" t="s">
        <v>6</v>
      </c>
      <c r="F29" s="2"/>
    </row>
    <row r="30" spans="1:6" ht="75.75" customHeight="1">
      <c r="A30" s="66"/>
      <c r="B30" s="66"/>
      <c r="C30" s="21" t="s">
        <v>2</v>
      </c>
      <c r="D30" s="21" t="s">
        <v>5</v>
      </c>
      <c r="E30" s="66"/>
      <c r="F30" s="1"/>
    </row>
    <row r="31" spans="1:6">
      <c r="A31" s="4" t="s">
        <v>4</v>
      </c>
      <c r="B31" s="13">
        <f>B22-B13</f>
        <v>0</v>
      </c>
      <c r="C31" s="13">
        <f t="shared" ref="C31:E35" si="0">C22-C13</f>
        <v>-4</v>
      </c>
      <c r="D31" s="13">
        <f t="shared" si="0"/>
        <v>-0.5</v>
      </c>
      <c r="E31" s="12">
        <f t="shared" si="0"/>
        <v>-28165.599999999999</v>
      </c>
      <c r="F31" s="1"/>
    </row>
    <row r="32" spans="1:6">
      <c r="A32" s="4" t="s">
        <v>8</v>
      </c>
      <c r="B32" s="15">
        <f>B23-B14</f>
        <v>-165.5</v>
      </c>
      <c r="C32" s="15">
        <f t="shared" si="0"/>
        <v>-18</v>
      </c>
      <c r="D32" s="15">
        <f t="shared" si="0"/>
        <v>-45.799999999999955</v>
      </c>
      <c r="E32" s="15">
        <f t="shared" si="0"/>
        <v>-323665</v>
      </c>
      <c r="F32" s="1"/>
    </row>
    <row r="33" spans="1:6">
      <c r="A33" s="4" t="s">
        <v>9</v>
      </c>
      <c r="B33" s="15">
        <f>B24-B15</f>
        <v>-6</v>
      </c>
      <c r="C33" s="15">
        <f t="shared" si="0"/>
        <v>12</v>
      </c>
      <c r="D33" s="15">
        <f t="shared" si="0"/>
        <v>6.3000000000000114</v>
      </c>
      <c r="E33" s="15">
        <f t="shared" si="0"/>
        <v>-33574.200000000004</v>
      </c>
      <c r="F33" s="1"/>
    </row>
    <row r="34" spans="1:6" ht="30">
      <c r="A34" s="4" t="s">
        <v>10</v>
      </c>
      <c r="B34" s="15">
        <f>B25-B16</f>
        <v>0</v>
      </c>
      <c r="C34" s="15">
        <f t="shared" si="0"/>
        <v>4</v>
      </c>
      <c r="D34" s="15">
        <f t="shared" si="0"/>
        <v>5.7000000000000028</v>
      </c>
      <c r="E34" s="15">
        <f t="shared" si="0"/>
        <v>-12331.199999999999</v>
      </c>
      <c r="F34" s="1"/>
    </row>
    <row r="35" spans="1:6">
      <c r="A35" s="4" t="s">
        <v>7</v>
      </c>
      <c r="B35" s="15">
        <f>B26-B17</f>
        <v>18</v>
      </c>
      <c r="C35" s="15">
        <f t="shared" si="0"/>
        <v>8</v>
      </c>
      <c r="D35" s="15">
        <f t="shared" si="0"/>
        <v>11.200000000000003</v>
      </c>
      <c r="E35" s="15">
        <f t="shared" si="0"/>
        <v>-13975</v>
      </c>
      <c r="F35" s="1"/>
    </row>
    <row r="36" spans="1:6">
      <c r="A36" s="10"/>
      <c r="B36" s="10"/>
      <c r="C36" s="10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7"/>
      <c r="B38" s="7"/>
      <c r="C38" s="7"/>
      <c r="D38" s="7"/>
      <c r="E38" s="7"/>
    </row>
    <row r="39" spans="1:6">
      <c r="A39" s="7"/>
      <c r="B39" s="7"/>
      <c r="C39" s="7"/>
      <c r="D39" s="7"/>
      <c r="E39" s="7"/>
    </row>
  </sheetData>
  <mergeCells count="14">
    <mergeCell ref="A20:A21"/>
    <mergeCell ref="B20:B21"/>
    <mergeCell ref="C20:D20"/>
    <mergeCell ref="E20:E21"/>
    <mergeCell ref="A29:A30"/>
    <mergeCell ref="B29:B30"/>
    <mergeCell ref="C29:D29"/>
    <mergeCell ref="E29:E30"/>
    <mergeCell ref="A2:E3"/>
    <mergeCell ref="B5:D5"/>
    <mergeCell ref="A11:A12"/>
    <mergeCell ref="B11:B12"/>
    <mergeCell ref="C11:D11"/>
    <mergeCell ref="E11:E12"/>
  </mergeCells>
  <pageMargins left="0.7" right="0.7" top="0.75" bottom="0.75" header="0.3" footer="0.3"/>
  <pageSetup paperSize="9" scale="62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F39"/>
  <sheetViews>
    <sheetView view="pageBreakPreview" topLeftCell="A13" zoomScaleSheetLayoutView="100" workbookViewId="0">
      <selection activeCell="E33" sqref="E33"/>
    </sheetView>
  </sheetViews>
  <sheetFormatPr defaultRowHeight="15"/>
  <cols>
    <col min="1" max="1" width="26.85546875" customWidth="1"/>
    <col min="2" max="2" width="16" customWidth="1"/>
    <col min="3" max="3" width="15.140625" customWidth="1"/>
    <col min="4" max="4" width="20.85546875" customWidth="1"/>
    <col min="5" max="5" width="14.7109375" customWidth="1"/>
  </cols>
  <sheetData>
    <row r="2" spans="1:6">
      <c r="A2" s="64" t="s">
        <v>11</v>
      </c>
      <c r="B2" s="64"/>
      <c r="C2" s="64"/>
      <c r="D2" s="64"/>
      <c r="E2" s="64"/>
    </row>
    <row r="3" spans="1:6" ht="32.25" customHeight="1">
      <c r="A3" s="64"/>
      <c r="B3" s="64"/>
      <c r="C3" s="64"/>
      <c r="D3" s="64"/>
      <c r="E3" s="64"/>
    </row>
    <row r="4" spans="1:6" ht="6" customHeight="1">
      <c r="A4" s="3"/>
      <c r="B4" s="3"/>
      <c r="C4" s="3"/>
      <c r="D4" s="3"/>
      <c r="E4" s="3"/>
    </row>
    <row r="5" spans="1:6">
      <c r="A5" s="3"/>
      <c r="B5" s="65" t="s">
        <v>12</v>
      </c>
      <c r="C5" s="65"/>
      <c r="D5" s="65"/>
      <c r="E5" s="3"/>
    </row>
    <row r="6" spans="1:6">
      <c r="A6" s="3"/>
      <c r="B6" s="3"/>
      <c r="C6" s="3"/>
      <c r="D6" s="3"/>
      <c r="E6" s="3"/>
    </row>
    <row r="7" spans="1:6" ht="11.25" customHeight="1">
      <c r="A7" s="6"/>
      <c r="B7" s="6"/>
      <c r="C7" s="6"/>
      <c r="D7" s="6"/>
      <c r="E7" s="3"/>
    </row>
    <row r="8" spans="1:6" ht="18.75" customHeight="1">
      <c r="A8" s="6"/>
      <c r="B8" s="6"/>
      <c r="C8" s="17" t="s">
        <v>20</v>
      </c>
      <c r="D8" s="6"/>
      <c r="E8" s="3"/>
    </row>
    <row r="9" spans="1:6" ht="12" customHeight="1">
      <c r="A9" s="6"/>
      <c r="B9" s="6"/>
      <c r="C9" s="6"/>
      <c r="D9" s="6"/>
      <c r="E9" s="3"/>
    </row>
    <row r="10" spans="1:6" ht="19.5" customHeight="1">
      <c r="A10" s="6"/>
      <c r="B10" s="6"/>
      <c r="C10" s="18" t="s">
        <v>21</v>
      </c>
      <c r="D10" s="6"/>
      <c r="E10" s="3"/>
    </row>
    <row r="11" spans="1:6" ht="15" customHeight="1">
      <c r="A11" s="66" t="s">
        <v>0</v>
      </c>
      <c r="B11" s="66" t="s">
        <v>1</v>
      </c>
      <c r="C11" s="66" t="s">
        <v>3</v>
      </c>
      <c r="D11" s="66"/>
      <c r="E11" s="66" t="s">
        <v>6</v>
      </c>
      <c r="F11" s="2"/>
    </row>
    <row r="12" spans="1:6" ht="75.75" customHeight="1">
      <c r="A12" s="66"/>
      <c r="B12" s="66"/>
      <c r="C12" s="21" t="s">
        <v>2</v>
      </c>
      <c r="D12" s="21" t="s">
        <v>5</v>
      </c>
      <c r="E12" s="66"/>
      <c r="F12" s="1"/>
    </row>
    <row r="13" spans="1:6">
      <c r="A13" s="4" t="s">
        <v>4</v>
      </c>
      <c r="B13" s="13">
        <v>94</v>
      </c>
      <c r="C13" s="13">
        <v>89</v>
      </c>
      <c r="D13" s="13">
        <v>90.1</v>
      </c>
      <c r="E13" s="12">
        <v>11928.4</v>
      </c>
      <c r="F13" s="1"/>
    </row>
    <row r="14" spans="1:6">
      <c r="A14" s="4" t="s">
        <v>8</v>
      </c>
      <c r="B14" s="15">
        <v>2200.6</v>
      </c>
      <c r="C14" s="15">
        <v>2090</v>
      </c>
      <c r="D14" s="15">
        <v>1943.2</v>
      </c>
      <c r="E14" s="15">
        <v>172202.8</v>
      </c>
      <c r="F14" s="1"/>
    </row>
    <row r="15" spans="1:6">
      <c r="A15" s="4" t="s">
        <v>9</v>
      </c>
      <c r="B15" s="15">
        <v>270.5</v>
      </c>
      <c r="C15" s="15">
        <v>269</v>
      </c>
      <c r="D15" s="15">
        <v>254.3</v>
      </c>
      <c r="E15" s="15">
        <v>19065.599999999999</v>
      </c>
      <c r="F15" s="1"/>
    </row>
    <row r="16" spans="1:6" ht="30">
      <c r="A16" s="4" t="s">
        <v>10</v>
      </c>
      <c r="B16" s="15">
        <v>136</v>
      </c>
      <c r="C16" s="15">
        <v>103</v>
      </c>
      <c r="D16" s="15">
        <v>99.2</v>
      </c>
      <c r="E16" s="15">
        <v>7202.6</v>
      </c>
      <c r="F16" s="1"/>
    </row>
    <row r="17" spans="1:6">
      <c r="A17" s="4" t="s">
        <v>7</v>
      </c>
      <c r="B17" s="15">
        <v>118</v>
      </c>
      <c r="C17" s="15">
        <v>105</v>
      </c>
      <c r="D17" s="15">
        <v>102.9</v>
      </c>
      <c r="E17" s="15">
        <v>8029.8</v>
      </c>
      <c r="F17" s="1"/>
    </row>
    <row r="18" spans="1:6">
      <c r="A18" s="8"/>
      <c r="B18" s="9"/>
      <c r="C18" s="9"/>
      <c r="D18" s="5"/>
      <c r="E18" s="5"/>
      <c r="F18" s="1"/>
    </row>
    <row r="19" spans="1:6">
      <c r="A19" s="8"/>
      <c r="B19" s="14"/>
      <c r="C19" s="19" t="s">
        <v>22</v>
      </c>
      <c r="D19" s="14"/>
      <c r="E19" s="14"/>
      <c r="F19" s="1"/>
    </row>
    <row r="20" spans="1:6" ht="15" customHeight="1">
      <c r="A20" s="66" t="s">
        <v>0</v>
      </c>
      <c r="B20" s="66" t="s">
        <v>1</v>
      </c>
      <c r="C20" s="66" t="s">
        <v>3</v>
      </c>
      <c r="D20" s="66"/>
      <c r="E20" s="66" t="s">
        <v>6</v>
      </c>
      <c r="F20" s="2"/>
    </row>
    <row r="21" spans="1:6" ht="75.75" customHeight="1">
      <c r="A21" s="66"/>
      <c r="B21" s="66"/>
      <c r="C21" s="21" t="s">
        <v>2</v>
      </c>
      <c r="D21" s="21" t="s">
        <v>5</v>
      </c>
      <c r="E21" s="66"/>
      <c r="F21" s="1"/>
    </row>
    <row r="22" spans="1:6">
      <c r="A22" s="4" t="s">
        <v>4</v>
      </c>
      <c r="B22" s="13">
        <v>96</v>
      </c>
      <c r="C22" s="13">
        <v>95</v>
      </c>
      <c r="D22" s="13">
        <v>91.3</v>
      </c>
      <c r="E22" s="12">
        <v>26395.5</v>
      </c>
      <c r="F22" s="1"/>
    </row>
    <row r="23" spans="1:6">
      <c r="A23" s="4" t="s">
        <v>8</v>
      </c>
      <c r="B23" s="15">
        <v>2315.6</v>
      </c>
      <c r="C23" s="15">
        <v>2064</v>
      </c>
      <c r="D23" s="15">
        <v>1930.8</v>
      </c>
      <c r="E23" s="15">
        <v>355629.1</v>
      </c>
      <c r="F23" s="1"/>
    </row>
    <row r="24" spans="1:6">
      <c r="A24" s="4" t="s">
        <v>9</v>
      </c>
      <c r="B24" s="15">
        <v>271.5</v>
      </c>
      <c r="C24" s="15">
        <v>268</v>
      </c>
      <c r="D24" s="15">
        <v>248.5</v>
      </c>
      <c r="E24" s="15">
        <v>47227.9</v>
      </c>
      <c r="F24" s="1"/>
    </row>
    <row r="25" spans="1:6" ht="30">
      <c r="A25" s="4" t="s">
        <v>10</v>
      </c>
      <c r="B25" s="15">
        <v>136</v>
      </c>
      <c r="C25" s="15">
        <v>104</v>
      </c>
      <c r="D25" s="15">
        <v>99.1</v>
      </c>
      <c r="E25" s="15">
        <v>15417.3</v>
      </c>
      <c r="F25" s="1"/>
    </row>
    <row r="26" spans="1:6">
      <c r="A26" s="4" t="s">
        <v>7</v>
      </c>
      <c r="B26" s="15">
        <v>121</v>
      </c>
      <c r="C26" s="15">
        <v>107.5</v>
      </c>
      <c r="D26" s="15">
        <v>104</v>
      </c>
      <c r="E26" s="15">
        <v>18319.099999999999</v>
      </c>
      <c r="F26" s="1"/>
    </row>
    <row r="27" spans="1:6">
      <c r="A27" s="8"/>
      <c r="B27" s="8"/>
      <c r="C27" s="8"/>
      <c r="D27" s="5"/>
      <c r="E27" s="5"/>
      <c r="F27" s="1"/>
    </row>
    <row r="28" spans="1:6" ht="15.75">
      <c r="A28" s="8"/>
      <c r="B28" s="9"/>
      <c r="C28" s="20" t="s">
        <v>16</v>
      </c>
      <c r="D28" s="1"/>
      <c r="E28" s="1"/>
      <c r="F28" s="1"/>
    </row>
    <row r="29" spans="1:6" ht="15" customHeight="1">
      <c r="A29" s="66" t="s">
        <v>0</v>
      </c>
      <c r="B29" s="66" t="s">
        <v>1</v>
      </c>
      <c r="C29" s="66" t="s">
        <v>3</v>
      </c>
      <c r="D29" s="66"/>
      <c r="E29" s="66" t="s">
        <v>6</v>
      </c>
      <c r="F29" s="2"/>
    </row>
    <row r="30" spans="1:6" ht="75.75" customHeight="1">
      <c r="A30" s="66"/>
      <c r="B30" s="66"/>
      <c r="C30" s="21" t="s">
        <v>2</v>
      </c>
      <c r="D30" s="21" t="s">
        <v>5</v>
      </c>
      <c r="E30" s="66"/>
      <c r="F30" s="1"/>
    </row>
    <row r="31" spans="1:6">
      <c r="A31" s="4" t="s">
        <v>4</v>
      </c>
      <c r="B31" s="13">
        <f>B22-B13</f>
        <v>2</v>
      </c>
      <c r="C31" s="13">
        <f t="shared" ref="C31:E35" si="0">C22-C13</f>
        <v>6</v>
      </c>
      <c r="D31" s="13">
        <f t="shared" si="0"/>
        <v>1.2000000000000028</v>
      </c>
      <c r="E31" s="12">
        <f t="shared" si="0"/>
        <v>14467.1</v>
      </c>
      <c r="F31" s="1"/>
    </row>
    <row r="32" spans="1:6">
      <c r="A32" s="4" t="s">
        <v>8</v>
      </c>
      <c r="B32" s="15">
        <f>B23-B14</f>
        <v>115</v>
      </c>
      <c r="C32" s="15">
        <f t="shared" si="0"/>
        <v>-26</v>
      </c>
      <c r="D32" s="15">
        <f t="shared" si="0"/>
        <v>-12.400000000000091</v>
      </c>
      <c r="E32" s="15">
        <f t="shared" si="0"/>
        <v>183426.3</v>
      </c>
      <c r="F32" s="1"/>
    </row>
    <row r="33" spans="1:6">
      <c r="A33" s="4" t="s">
        <v>9</v>
      </c>
      <c r="B33" s="15">
        <f>B24-B15</f>
        <v>1</v>
      </c>
      <c r="C33" s="15">
        <f t="shared" si="0"/>
        <v>-1</v>
      </c>
      <c r="D33" s="15">
        <f t="shared" si="0"/>
        <v>-5.8000000000000114</v>
      </c>
      <c r="E33" s="15">
        <f t="shared" si="0"/>
        <v>28162.300000000003</v>
      </c>
      <c r="F33" s="1"/>
    </row>
    <row r="34" spans="1:6" ht="30">
      <c r="A34" s="4" t="s">
        <v>10</v>
      </c>
      <c r="B34" s="15">
        <f>B25-B16</f>
        <v>0</v>
      </c>
      <c r="C34" s="15">
        <f t="shared" si="0"/>
        <v>1</v>
      </c>
      <c r="D34" s="15">
        <f t="shared" si="0"/>
        <v>-0.10000000000000853</v>
      </c>
      <c r="E34" s="15">
        <f t="shared" si="0"/>
        <v>8214.6999999999989</v>
      </c>
      <c r="F34" s="1"/>
    </row>
    <row r="35" spans="1:6">
      <c r="A35" s="4" t="s">
        <v>7</v>
      </c>
      <c r="B35" s="15">
        <f>B26-B17</f>
        <v>3</v>
      </c>
      <c r="C35" s="15">
        <f t="shared" si="0"/>
        <v>2.5</v>
      </c>
      <c r="D35" s="15">
        <f t="shared" si="0"/>
        <v>1.0999999999999943</v>
      </c>
      <c r="E35" s="15">
        <f t="shared" si="0"/>
        <v>10289.299999999999</v>
      </c>
      <c r="F35" s="1"/>
    </row>
    <row r="36" spans="1:6">
      <c r="A36" s="10"/>
      <c r="B36" s="10"/>
      <c r="C36" s="10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7"/>
      <c r="B38" s="7"/>
      <c r="C38" s="7"/>
      <c r="D38" s="7"/>
      <c r="E38" s="7"/>
    </row>
    <row r="39" spans="1:6">
      <c r="A39" s="7"/>
      <c r="B39" s="7"/>
      <c r="C39" s="7"/>
      <c r="D39" s="7"/>
      <c r="E39" s="7"/>
    </row>
  </sheetData>
  <mergeCells count="14">
    <mergeCell ref="A20:A21"/>
    <mergeCell ref="B20:B21"/>
    <mergeCell ref="C20:D20"/>
    <mergeCell ref="E20:E21"/>
    <mergeCell ref="A29:A30"/>
    <mergeCell ref="B29:B30"/>
    <mergeCell ref="C29:D29"/>
    <mergeCell ref="E29:E30"/>
    <mergeCell ref="A2:E3"/>
    <mergeCell ref="B5:D5"/>
    <mergeCell ref="A11:A12"/>
    <mergeCell ref="B11:B12"/>
    <mergeCell ref="C11:D11"/>
    <mergeCell ref="E11:E12"/>
  </mergeCells>
  <pageMargins left="0.7" right="0.7" top="0.75" bottom="0.75" header="0.3" footer="0.3"/>
  <pageSetup paperSize="9" scale="62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F39"/>
  <sheetViews>
    <sheetView view="pageBreakPreview" zoomScaleSheetLayoutView="100" workbookViewId="0">
      <selection activeCell="E18" sqref="E18"/>
    </sheetView>
  </sheetViews>
  <sheetFormatPr defaultRowHeight="15"/>
  <cols>
    <col min="1" max="1" width="26.85546875" customWidth="1"/>
    <col min="2" max="2" width="16" customWidth="1"/>
    <col min="3" max="3" width="15.140625" customWidth="1"/>
    <col min="4" max="4" width="20.85546875" customWidth="1"/>
    <col min="5" max="5" width="14.7109375" customWidth="1"/>
  </cols>
  <sheetData>
    <row r="2" spans="1:6">
      <c r="A2" s="64" t="s">
        <v>11</v>
      </c>
      <c r="B2" s="64"/>
      <c r="C2" s="64"/>
      <c r="D2" s="64"/>
      <c r="E2" s="64"/>
    </row>
    <row r="3" spans="1:6" ht="32.25" customHeight="1">
      <c r="A3" s="64"/>
      <c r="B3" s="64"/>
      <c r="C3" s="64"/>
      <c r="D3" s="64"/>
      <c r="E3" s="64"/>
    </row>
    <row r="4" spans="1:6" ht="6" customHeight="1">
      <c r="A4" s="3"/>
      <c r="B4" s="3"/>
      <c r="C4" s="3"/>
      <c r="D4" s="3"/>
      <c r="E4" s="3"/>
    </row>
    <row r="5" spans="1:6">
      <c r="A5" s="3"/>
      <c r="B5" s="65" t="s">
        <v>12</v>
      </c>
      <c r="C5" s="65"/>
      <c r="D5" s="65"/>
      <c r="E5" s="3"/>
    </row>
    <row r="6" spans="1:6">
      <c r="A6" s="3"/>
      <c r="B6" s="3"/>
      <c r="C6" s="3"/>
      <c r="D6" s="3"/>
      <c r="E6" s="3"/>
    </row>
    <row r="7" spans="1:6" ht="11.25" customHeight="1">
      <c r="A7" s="6"/>
      <c r="B7" s="6"/>
      <c r="C7" s="6"/>
      <c r="D7" s="6"/>
      <c r="E7" s="3"/>
    </row>
    <row r="8" spans="1:6" ht="18.75" customHeight="1">
      <c r="A8" s="6"/>
      <c r="B8" s="6"/>
      <c r="C8" s="17" t="s">
        <v>20</v>
      </c>
      <c r="D8" s="6"/>
      <c r="E8" s="3"/>
    </row>
    <row r="9" spans="1:6" ht="12" customHeight="1">
      <c r="A9" s="6"/>
      <c r="B9" s="6"/>
      <c r="C9" s="6"/>
      <c r="D9" s="6"/>
      <c r="E9" s="3"/>
    </row>
    <row r="10" spans="1:6" ht="19.5" customHeight="1">
      <c r="A10" s="6"/>
      <c r="B10" s="6"/>
      <c r="C10" s="18" t="s">
        <v>23</v>
      </c>
      <c r="D10" s="6"/>
      <c r="E10" s="3"/>
    </row>
    <row r="11" spans="1:6" ht="15" customHeight="1">
      <c r="A11" s="66" t="s">
        <v>0</v>
      </c>
      <c r="B11" s="66" t="s">
        <v>1</v>
      </c>
      <c r="C11" s="66" t="s">
        <v>3</v>
      </c>
      <c r="D11" s="66"/>
      <c r="E11" s="66" t="s">
        <v>6</v>
      </c>
      <c r="F11" s="2"/>
    </row>
    <row r="12" spans="1:6" ht="75.75" customHeight="1">
      <c r="A12" s="66"/>
      <c r="B12" s="66"/>
      <c r="C12" s="21" t="s">
        <v>2</v>
      </c>
      <c r="D12" s="21" t="s">
        <v>5</v>
      </c>
      <c r="E12" s="66"/>
      <c r="F12" s="1"/>
    </row>
    <row r="13" spans="1:6">
      <c r="A13" s="4" t="s">
        <v>4</v>
      </c>
      <c r="B13" s="13">
        <v>96</v>
      </c>
      <c r="C13" s="13">
        <v>95</v>
      </c>
      <c r="D13" s="13">
        <v>91.3</v>
      </c>
      <c r="E13" s="12">
        <v>26395.5</v>
      </c>
      <c r="F13" s="1"/>
    </row>
    <row r="14" spans="1:6">
      <c r="A14" s="4" t="s">
        <v>8</v>
      </c>
      <c r="B14" s="15">
        <v>2315.6</v>
      </c>
      <c r="C14" s="15">
        <v>2064</v>
      </c>
      <c r="D14" s="15">
        <v>1930.8</v>
      </c>
      <c r="E14" s="15">
        <v>355629.1</v>
      </c>
      <c r="F14" s="1"/>
    </row>
    <row r="15" spans="1:6">
      <c r="A15" s="4" t="s">
        <v>9</v>
      </c>
      <c r="B15" s="15">
        <v>271.5</v>
      </c>
      <c r="C15" s="15">
        <v>268</v>
      </c>
      <c r="D15" s="15">
        <v>248.5</v>
      </c>
      <c r="E15" s="15">
        <v>47227.9</v>
      </c>
      <c r="F15" s="1"/>
    </row>
    <row r="16" spans="1:6" ht="30">
      <c r="A16" s="4" t="s">
        <v>10</v>
      </c>
      <c r="B16" s="15">
        <v>136</v>
      </c>
      <c r="C16" s="15">
        <v>104</v>
      </c>
      <c r="D16" s="15">
        <v>99.1</v>
      </c>
      <c r="E16" s="15">
        <v>15417.3</v>
      </c>
      <c r="F16" s="1"/>
    </row>
    <row r="17" spans="1:6">
      <c r="A17" s="4" t="s">
        <v>7</v>
      </c>
      <c r="B17" s="15">
        <v>121</v>
      </c>
      <c r="C17" s="15">
        <v>107.5</v>
      </c>
      <c r="D17" s="15">
        <v>104</v>
      </c>
      <c r="E17" s="15">
        <v>18319.099999999999</v>
      </c>
      <c r="F17" s="1"/>
    </row>
    <row r="18" spans="1:6">
      <c r="A18" s="8"/>
      <c r="B18" s="9"/>
      <c r="C18" s="9"/>
      <c r="D18" s="5"/>
      <c r="E18" s="5"/>
      <c r="F18" s="1"/>
    </row>
    <row r="19" spans="1:6">
      <c r="A19" s="8"/>
      <c r="B19" s="14"/>
      <c r="C19" s="19" t="s">
        <v>24</v>
      </c>
      <c r="D19" s="14"/>
      <c r="E19" s="14"/>
      <c r="F19" s="1"/>
    </row>
    <row r="20" spans="1:6" ht="15" customHeight="1">
      <c r="A20" s="66" t="s">
        <v>0</v>
      </c>
      <c r="B20" s="66" t="s">
        <v>1</v>
      </c>
      <c r="C20" s="66" t="s">
        <v>3</v>
      </c>
      <c r="D20" s="66"/>
      <c r="E20" s="66" t="s">
        <v>6</v>
      </c>
      <c r="F20" s="2"/>
    </row>
    <row r="21" spans="1:6" ht="75.75" customHeight="1">
      <c r="A21" s="66"/>
      <c r="B21" s="66"/>
      <c r="C21" s="21" t="s">
        <v>2</v>
      </c>
      <c r="D21" s="21" t="s">
        <v>5</v>
      </c>
      <c r="E21" s="66"/>
      <c r="F21" s="1"/>
    </row>
    <row r="22" spans="1:6">
      <c r="A22" s="4" t="s">
        <v>4</v>
      </c>
      <c r="B22" s="13">
        <v>96</v>
      </c>
      <c r="C22" s="13">
        <v>95</v>
      </c>
      <c r="D22" s="13">
        <v>91.9</v>
      </c>
      <c r="E22" s="12">
        <v>42319.199999999997</v>
      </c>
      <c r="F22" s="1"/>
    </row>
    <row r="23" spans="1:6">
      <c r="A23" s="4" t="s">
        <v>8</v>
      </c>
      <c r="B23" s="15">
        <v>2057.3000000000002</v>
      </c>
      <c r="C23" s="15">
        <v>1924</v>
      </c>
      <c r="D23" s="15">
        <v>1803.6</v>
      </c>
      <c r="E23" s="15">
        <v>488442.5</v>
      </c>
      <c r="F23" s="1"/>
    </row>
    <row r="24" spans="1:6">
      <c r="A24" s="4" t="s">
        <v>9</v>
      </c>
      <c r="B24" s="15">
        <v>271.5</v>
      </c>
      <c r="C24" s="15">
        <v>273</v>
      </c>
      <c r="D24" s="15">
        <v>253.5</v>
      </c>
      <c r="E24" s="15">
        <v>70385</v>
      </c>
      <c r="F24" s="1"/>
    </row>
    <row r="25" spans="1:6" ht="30">
      <c r="A25" s="4" t="s">
        <v>10</v>
      </c>
      <c r="B25" s="15">
        <v>134</v>
      </c>
      <c r="C25" s="15">
        <v>103</v>
      </c>
      <c r="D25" s="15">
        <v>98</v>
      </c>
      <c r="E25" s="15">
        <v>20471.400000000001</v>
      </c>
      <c r="F25" s="1"/>
    </row>
    <row r="26" spans="1:6">
      <c r="A26" s="4" t="s">
        <v>7</v>
      </c>
      <c r="B26" s="15">
        <v>119</v>
      </c>
      <c r="C26" s="15">
        <v>109.5</v>
      </c>
      <c r="D26" s="15">
        <v>104.2</v>
      </c>
      <c r="E26" s="15">
        <v>28793.4</v>
      </c>
      <c r="F26" s="1"/>
    </row>
    <row r="27" spans="1:6">
      <c r="A27" s="8"/>
      <c r="B27" s="8"/>
      <c r="C27" s="8"/>
      <c r="D27" s="5"/>
      <c r="E27" s="5"/>
      <c r="F27" s="1"/>
    </row>
    <row r="28" spans="1:6" ht="15.75">
      <c r="A28" s="8"/>
      <c r="B28" s="9"/>
      <c r="C28" s="20" t="s">
        <v>16</v>
      </c>
      <c r="D28" s="1"/>
      <c r="E28" s="1"/>
      <c r="F28" s="1"/>
    </row>
    <row r="29" spans="1:6" ht="15" customHeight="1">
      <c r="A29" s="66" t="s">
        <v>0</v>
      </c>
      <c r="B29" s="66" t="s">
        <v>1</v>
      </c>
      <c r="C29" s="66" t="s">
        <v>3</v>
      </c>
      <c r="D29" s="66"/>
      <c r="E29" s="66" t="s">
        <v>6</v>
      </c>
      <c r="F29" s="2"/>
    </row>
    <row r="30" spans="1:6" ht="75.75" customHeight="1">
      <c r="A30" s="66"/>
      <c r="B30" s="66"/>
      <c r="C30" s="21" t="s">
        <v>2</v>
      </c>
      <c r="D30" s="21" t="s">
        <v>5</v>
      </c>
      <c r="E30" s="66"/>
      <c r="F30" s="1"/>
    </row>
    <row r="31" spans="1:6">
      <c r="A31" s="4" t="s">
        <v>4</v>
      </c>
      <c r="B31" s="13">
        <f>B22-B13</f>
        <v>0</v>
      </c>
      <c r="C31" s="13">
        <f t="shared" ref="C31:E35" si="0">C22-C13</f>
        <v>0</v>
      </c>
      <c r="D31" s="13">
        <f t="shared" si="0"/>
        <v>0.60000000000000853</v>
      </c>
      <c r="E31" s="12">
        <f t="shared" si="0"/>
        <v>15923.699999999997</v>
      </c>
      <c r="F31" s="1"/>
    </row>
    <row r="32" spans="1:6">
      <c r="A32" s="4" t="s">
        <v>8</v>
      </c>
      <c r="B32" s="15">
        <f>B23-B14</f>
        <v>-258.29999999999973</v>
      </c>
      <c r="C32" s="15">
        <f t="shared" si="0"/>
        <v>-140</v>
      </c>
      <c r="D32" s="15">
        <f t="shared" si="0"/>
        <v>-127.20000000000005</v>
      </c>
      <c r="E32" s="15">
        <f t="shared" si="0"/>
        <v>132813.40000000002</v>
      </c>
      <c r="F32" s="1"/>
    </row>
    <row r="33" spans="1:6">
      <c r="A33" s="4" t="s">
        <v>9</v>
      </c>
      <c r="B33" s="15">
        <f>B24-B15</f>
        <v>0</v>
      </c>
      <c r="C33" s="15">
        <f t="shared" si="0"/>
        <v>5</v>
      </c>
      <c r="D33" s="15">
        <f t="shared" si="0"/>
        <v>5</v>
      </c>
      <c r="E33" s="15">
        <f t="shared" si="0"/>
        <v>23157.1</v>
      </c>
      <c r="F33" s="1"/>
    </row>
    <row r="34" spans="1:6" ht="30">
      <c r="A34" s="4" t="s">
        <v>10</v>
      </c>
      <c r="B34" s="15">
        <f>B25-B16</f>
        <v>-2</v>
      </c>
      <c r="C34" s="15">
        <f t="shared" si="0"/>
        <v>-1</v>
      </c>
      <c r="D34" s="15">
        <f t="shared" si="0"/>
        <v>-1.0999999999999943</v>
      </c>
      <c r="E34" s="15">
        <f t="shared" si="0"/>
        <v>5054.1000000000022</v>
      </c>
      <c r="F34" s="1"/>
    </row>
    <row r="35" spans="1:6">
      <c r="A35" s="4" t="s">
        <v>7</v>
      </c>
      <c r="B35" s="15">
        <f>B26-B17</f>
        <v>-2</v>
      </c>
      <c r="C35" s="15">
        <f t="shared" si="0"/>
        <v>2</v>
      </c>
      <c r="D35" s="15">
        <f t="shared" si="0"/>
        <v>0.20000000000000284</v>
      </c>
      <c r="E35" s="15">
        <f t="shared" si="0"/>
        <v>10474.300000000003</v>
      </c>
      <c r="F35" s="1"/>
    </row>
    <row r="36" spans="1:6">
      <c r="A36" s="10"/>
      <c r="B36" s="10"/>
      <c r="C36" s="10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7"/>
      <c r="B38" s="7"/>
      <c r="C38" s="7"/>
      <c r="D38" s="7"/>
      <c r="E38" s="7"/>
    </row>
    <row r="39" spans="1:6">
      <c r="A39" s="7"/>
      <c r="B39" s="7"/>
      <c r="C39" s="7"/>
      <c r="D39" s="7"/>
      <c r="E39" s="7"/>
    </row>
  </sheetData>
  <mergeCells count="14">
    <mergeCell ref="A20:A21"/>
    <mergeCell ref="B20:B21"/>
    <mergeCell ref="C20:D20"/>
    <mergeCell ref="E20:E21"/>
    <mergeCell ref="A29:A30"/>
    <mergeCell ref="B29:B30"/>
    <mergeCell ref="C29:D29"/>
    <mergeCell ref="E29:E30"/>
    <mergeCell ref="A2:E3"/>
    <mergeCell ref="B5:D5"/>
    <mergeCell ref="A11:A12"/>
    <mergeCell ref="B11:B12"/>
    <mergeCell ref="C11:D11"/>
    <mergeCell ref="E11:E12"/>
  </mergeCells>
  <pageMargins left="0.7" right="0.7" top="0.75" bottom="0.75" header="0.3" footer="0.3"/>
  <pageSetup paperSize="9" scale="62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J57"/>
  <sheetViews>
    <sheetView view="pageBreakPreview" topLeftCell="A13" zoomScaleSheetLayoutView="100" workbookViewId="0">
      <selection activeCell="E32" sqref="E32"/>
    </sheetView>
  </sheetViews>
  <sheetFormatPr defaultRowHeight="15"/>
  <cols>
    <col min="1" max="1" width="26.85546875" customWidth="1"/>
    <col min="2" max="2" width="16" customWidth="1"/>
    <col min="3" max="3" width="15.140625" customWidth="1"/>
    <col min="4" max="4" width="20.85546875" customWidth="1"/>
    <col min="5" max="5" width="14.7109375" customWidth="1"/>
    <col min="10" max="10" width="19.85546875" customWidth="1"/>
  </cols>
  <sheetData>
    <row r="2" spans="1:6">
      <c r="A2" s="64" t="s">
        <v>11</v>
      </c>
      <c r="B2" s="64"/>
      <c r="C2" s="64"/>
      <c r="D2" s="64"/>
      <c r="E2" s="64"/>
    </row>
    <row r="3" spans="1:6" ht="32.25" customHeight="1">
      <c r="A3" s="64"/>
      <c r="B3" s="64"/>
      <c r="C3" s="64"/>
      <c r="D3" s="64"/>
      <c r="E3" s="64"/>
    </row>
    <row r="4" spans="1:6" ht="6" customHeight="1">
      <c r="A4" s="3"/>
      <c r="B4" s="3"/>
      <c r="C4" s="3"/>
      <c r="D4" s="3"/>
      <c r="E4" s="3"/>
    </row>
    <row r="5" spans="1:6">
      <c r="A5" s="3"/>
      <c r="B5" s="65" t="s">
        <v>31</v>
      </c>
      <c r="C5" s="65"/>
      <c r="D5" s="65"/>
      <c r="E5" s="3"/>
    </row>
    <row r="6" spans="1:6">
      <c r="A6" s="3"/>
      <c r="B6" s="3"/>
      <c r="C6" s="3"/>
      <c r="D6" s="3"/>
      <c r="E6" s="3"/>
    </row>
    <row r="7" spans="1:6" ht="11.25" customHeight="1">
      <c r="A7" s="6"/>
      <c r="B7" s="6"/>
      <c r="C7" s="6"/>
      <c r="D7" s="6"/>
      <c r="E7" s="3"/>
    </row>
    <row r="8" spans="1:6" ht="18.75" customHeight="1">
      <c r="A8" s="6"/>
      <c r="B8" s="6"/>
      <c r="C8" s="17"/>
      <c r="D8" s="6"/>
      <c r="E8" s="3"/>
    </row>
    <row r="9" spans="1:6" ht="12" customHeight="1">
      <c r="A9" s="6"/>
      <c r="B9" s="6"/>
      <c r="C9" s="6"/>
      <c r="D9" s="6"/>
      <c r="E9" s="3"/>
    </row>
    <row r="10" spans="1:6" ht="19.5" customHeight="1">
      <c r="A10" s="6"/>
      <c r="B10" s="77" t="s">
        <v>32</v>
      </c>
      <c r="C10" s="77"/>
      <c r="D10" s="77"/>
      <c r="E10" s="3"/>
    </row>
    <row r="11" spans="1:6" ht="15" customHeight="1">
      <c r="A11" s="66" t="s">
        <v>0</v>
      </c>
      <c r="B11" s="66" t="s">
        <v>1</v>
      </c>
      <c r="C11" s="66" t="s">
        <v>3</v>
      </c>
      <c r="D11" s="66"/>
      <c r="E11" s="66" t="s">
        <v>6</v>
      </c>
      <c r="F11" s="2"/>
    </row>
    <row r="12" spans="1:6" ht="75.75" customHeight="1">
      <c r="A12" s="66"/>
      <c r="B12" s="66"/>
      <c r="C12" s="22" t="s">
        <v>2</v>
      </c>
      <c r="D12" s="22" t="s">
        <v>5</v>
      </c>
      <c r="E12" s="66"/>
      <c r="F12" s="1"/>
    </row>
    <row r="13" spans="1:6">
      <c r="A13" s="4" t="s">
        <v>4</v>
      </c>
      <c r="B13" s="13">
        <v>96</v>
      </c>
      <c r="C13" s="13">
        <v>95</v>
      </c>
      <c r="D13" s="13">
        <v>91.9</v>
      </c>
      <c r="E13" s="12">
        <v>42319.199999999997</v>
      </c>
      <c r="F13" s="1"/>
    </row>
    <row r="14" spans="1:6">
      <c r="A14" s="4" t="s">
        <v>8</v>
      </c>
      <c r="B14" s="15">
        <v>2329.85</v>
      </c>
      <c r="C14" s="15">
        <v>1996</v>
      </c>
      <c r="D14" s="15">
        <v>1935.4</v>
      </c>
      <c r="E14" s="15">
        <v>488442.5</v>
      </c>
      <c r="F14" s="1"/>
    </row>
    <row r="15" spans="1:6">
      <c r="A15" s="4" t="s">
        <v>9</v>
      </c>
      <c r="B15" s="15">
        <v>271.5</v>
      </c>
      <c r="C15" s="15">
        <v>273</v>
      </c>
      <c r="D15" s="15">
        <v>253.5</v>
      </c>
      <c r="E15" s="15">
        <v>70385</v>
      </c>
      <c r="F15" s="1"/>
    </row>
    <row r="16" spans="1:6" ht="30">
      <c r="A16" s="4" t="s">
        <v>10</v>
      </c>
      <c r="B16" s="15">
        <v>134</v>
      </c>
      <c r="C16" s="15">
        <v>103</v>
      </c>
      <c r="D16" s="15">
        <v>98</v>
      </c>
      <c r="E16" s="15">
        <v>20471.400000000001</v>
      </c>
      <c r="F16" s="1"/>
    </row>
    <row r="17" spans="1:10">
      <c r="A17" s="4" t="s">
        <v>7</v>
      </c>
      <c r="B17" s="15">
        <v>119</v>
      </c>
      <c r="C17" s="15">
        <v>109.5</v>
      </c>
      <c r="D17" s="15">
        <v>104.2</v>
      </c>
      <c r="E17" s="15">
        <v>28793.4</v>
      </c>
      <c r="F17" s="1"/>
    </row>
    <row r="18" spans="1:10">
      <c r="A18" s="8"/>
      <c r="B18" s="9"/>
      <c r="C18" s="9"/>
      <c r="D18" s="5"/>
      <c r="E18" s="5"/>
      <c r="F18" s="1"/>
    </row>
    <row r="19" spans="1:10">
      <c r="A19" s="8"/>
      <c r="B19" s="77" t="s">
        <v>33</v>
      </c>
      <c r="C19" s="77"/>
      <c r="D19" s="77"/>
      <c r="E19" s="14"/>
      <c r="F19" s="1"/>
    </row>
    <row r="20" spans="1:10" ht="15" customHeight="1">
      <c r="A20" s="66" t="s">
        <v>0</v>
      </c>
      <c r="B20" s="66" t="s">
        <v>1</v>
      </c>
      <c r="C20" s="66" t="s">
        <v>3</v>
      </c>
      <c r="D20" s="66"/>
      <c r="E20" s="66" t="s">
        <v>6</v>
      </c>
      <c r="F20" s="2"/>
    </row>
    <row r="21" spans="1:10" ht="75.75" customHeight="1">
      <c r="A21" s="66"/>
      <c r="B21" s="66"/>
      <c r="C21" s="22" t="s">
        <v>2</v>
      </c>
      <c r="D21" s="22" t="s">
        <v>5</v>
      </c>
      <c r="E21" s="66"/>
      <c r="F21" s="1"/>
    </row>
    <row r="22" spans="1:10">
      <c r="A22" s="4" t="s">
        <v>4</v>
      </c>
      <c r="B22" s="13">
        <v>103</v>
      </c>
      <c r="C22" s="13">
        <v>100</v>
      </c>
      <c r="D22" s="13">
        <v>101</v>
      </c>
      <c r="E22" s="12">
        <v>14520.01</v>
      </c>
      <c r="F22" s="1"/>
    </row>
    <row r="23" spans="1:10">
      <c r="A23" s="4" t="s">
        <v>8</v>
      </c>
      <c r="B23" s="15">
        <v>2325.1999999999998</v>
      </c>
      <c r="C23" s="15">
        <v>1993</v>
      </c>
      <c r="D23" s="15">
        <v>1938.1</v>
      </c>
      <c r="E23" s="15">
        <v>165360.78899999999</v>
      </c>
      <c r="F23" s="1"/>
    </row>
    <row r="24" spans="1:10">
      <c r="A24" s="4" t="s">
        <v>9</v>
      </c>
      <c r="B24" s="15">
        <v>271</v>
      </c>
      <c r="C24" s="15">
        <v>267</v>
      </c>
      <c r="D24" s="15">
        <v>246</v>
      </c>
      <c r="E24" s="15">
        <v>23639.599999999999</v>
      </c>
      <c r="F24" s="1"/>
    </row>
    <row r="25" spans="1:10" ht="30">
      <c r="A25" s="4" t="s">
        <v>10</v>
      </c>
      <c r="B25" s="15">
        <v>161.4</v>
      </c>
      <c r="C25" s="15">
        <v>118</v>
      </c>
      <c r="D25" s="15">
        <v>112.6</v>
      </c>
      <c r="E25" s="15">
        <v>8507.6</v>
      </c>
      <c r="F25" s="1"/>
    </row>
    <row r="26" spans="1:10">
      <c r="A26" s="4" t="s">
        <v>7</v>
      </c>
      <c r="B26" s="15">
        <f>43+78</f>
        <v>121</v>
      </c>
      <c r="C26" s="15">
        <f>46+71.5</f>
        <v>117.5</v>
      </c>
      <c r="D26" s="15">
        <f>46+63</f>
        <v>109</v>
      </c>
      <c r="E26" s="15">
        <f>3989.83+5147.28</f>
        <v>9137.11</v>
      </c>
      <c r="F26" s="1"/>
    </row>
    <row r="27" spans="1:10">
      <c r="A27" s="8"/>
      <c r="B27" s="8"/>
      <c r="C27" s="8"/>
      <c r="D27" s="5"/>
      <c r="E27" s="5"/>
      <c r="F27" s="1"/>
    </row>
    <row r="28" spans="1:10">
      <c r="A28" s="8"/>
      <c r="B28" s="8"/>
      <c r="C28" s="8"/>
      <c r="D28" s="5"/>
      <c r="E28" s="5"/>
      <c r="F28" s="1"/>
    </row>
    <row r="29" spans="1:10" ht="15.75">
      <c r="A29" s="8"/>
      <c r="B29" s="9"/>
      <c r="C29" s="20" t="s">
        <v>16</v>
      </c>
      <c r="D29" s="1"/>
      <c r="E29" s="1"/>
      <c r="F29" s="1"/>
    </row>
    <row r="30" spans="1:10" ht="15" customHeight="1">
      <c r="A30" s="70" t="s">
        <v>0</v>
      </c>
      <c r="B30" s="70" t="s">
        <v>1</v>
      </c>
      <c r="C30" s="72" t="s">
        <v>3</v>
      </c>
      <c r="D30" s="73"/>
      <c r="E30" s="70" t="s">
        <v>6</v>
      </c>
      <c r="F30" s="74" t="s">
        <v>25</v>
      </c>
      <c r="G30" s="74"/>
      <c r="H30" s="74"/>
      <c r="I30" s="74"/>
      <c r="J30" s="74"/>
    </row>
    <row r="31" spans="1:10" ht="75.75" customHeight="1">
      <c r="A31" s="71"/>
      <c r="B31" s="71"/>
      <c r="C31" s="23" t="s">
        <v>2</v>
      </c>
      <c r="D31" s="23" t="s">
        <v>5</v>
      </c>
      <c r="E31" s="71"/>
      <c r="F31" s="74"/>
      <c r="G31" s="74"/>
      <c r="H31" s="74"/>
      <c r="I31" s="74"/>
      <c r="J31" s="74"/>
    </row>
    <row r="32" spans="1:10" ht="122.25" customHeight="1">
      <c r="A32" s="4" t="s">
        <v>4</v>
      </c>
      <c r="B32" s="13">
        <f t="shared" ref="B32:E36" si="0">B22-B13</f>
        <v>7</v>
      </c>
      <c r="C32" s="13">
        <f t="shared" si="0"/>
        <v>5</v>
      </c>
      <c r="D32" s="13">
        <f t="shared" si="0"/>
        <v>9.0999999999999943</v>
      </c>
      <c r="E32" s="12">
        <f t="shared" si="0"/>
        <v>-27799.189999999995</v>
      </c>
      <c r="F32" s="67" t="s">
        <v>28</v>
      </c>
      <c r="G32" s="68"/>
      <c r="H32" s="68"/>
      <c r="I32" s="68"/>
      <c r="J32" s="69"/>
    </row>
    <row r="33" spans="1:10" ht="96" customHeight="1">
      <c r="A33" s="4" t="s">
        <v>8</v>
      </c>
      <c r="B33" s="15">
        <f t="shared" si="0"/>
        <v>-4.6500000000000909</v>
      </c>
      <c r="C33" s="15">
        <f t="shared" si="0"/>
        <v>-3</v>
      </c>
      <c r="D33" s="15">
        <f t="shared" si="0"/>
        <v>2.6999999999998181</v>
      </c>
      <c r="E33" s="15">
        <f t="shared" si="0"/>
        <v>-323081.71100000001</v>
      </c>
      <c r="F33" s="75" t="s">
        <v>26</v>
      </c>
      <c r="G33" s="75"/>
      <c r="H33" s="75"/>
      <c r="I33" s="75"/>
      <c r="J33" s="75"/>
    </row>
    <row r="34" spans="1:10" ht="42.75" customHeight="1">
      <c r="A34" s="4" t="s">
        <v>9</v>
      </c>
      <c r="B34" s="15">
        <f t="shared" si="0"/>
        <v>-0.5</v>
      </c>
      <c r="C34" s="15">
        <f t="shared" si="0"/>
        <v>-6</v>
      </c>
      <c r="D34" s="15">
        <f t="shared" si="0"/>
        <v>-7.5</v>
      </c>
      <c r="E34" s="15">
        <f t="shared" si="0"/>
        <v>-46745.4</v>
      </c>
      <c r="F34" s="76" t="s">
        <v>29</v>
      </c>
      <c r="G34" s="76"/>
      <c r="H34" s="76"/>
      <c r="I34" s="76"/>
      <c r="J34" s="76"/>
    </row>
    <row r="35" spans="1:10" ht="45.75" customHeight="1">
      <c r="A35" s="4" t="s">
        <v>10</v>
      </c>
      <c r="B35" s="15">
        <f t="shared" si="0"/>
        <v>27.400000000000006</v>
      </c>
      <c r="C35" s="15">
        <f t="shared" si="0"/>
        <v>15</v>
      </c>
      <c r="D35" s="15">
        <f t="shared" si="0"/>
        <v>14.599999999999994</v>
      </c>
      <c r="E35" s="15">
        <f t="shared" si="0"/>
        <v>-11963.800000000001</v>
      </c>
      <c r="F35" s="76" t="s">
        <v>27</v>
      </c>
      <c r="G35" s="76"/>
      <c r="H35" s="76"/>
      <c r="I35" s="76"/>
      <c r="J35" s="76"/>
    </row>
    <row r="36" spans="1:10" ht="97.5" customHeight="1">
      <c r="A36" s="4" t="s">
        <v>7</v>
      </c>
      <c r="B36" s="15">
        <f t="shared" si="0"/>
        <v>2</v>
      </c>
      <c r="C36" s="15">
        <f t="shared" si="0"/>
        <v>8</v>
      </c>
      <c r="D36" s="15">
        <f t="shared" si="0"/>
        <v>4.7999999999999972</v>
      </c>
      <c r="E36" s="15">
        <f t="shared" si="0"/>
        <v>-19656.29</v>
      </c>
      <c r="F36" s="67" t="s">
        <v>30</v>
      </c>
      <c r="G36" s="68"/>
      <c r="H36" s="68"/>
      <c r="I36" s="68"/>
      <c r="J36" s="69"/>
    </row>
    <row r="37" spans="1:10">
      <c r="A37" s="10"/>
      <c r="B37" s="10"/>
      <c r="C37" s="10"/>
      <c r="D37" s="1"/>
      <c r="E37" s="1"/>
      <c r="F37" s="1"/>
    </row>
    <row r="38" spans="1:10">
      <c r="A38" s="1"/>
      <c r="B38" s="1"/>
      <c r="C38" s="1"/>
      <c r="D38" s="1"/>
      <c r="E38" s="1"/>
      <c r="F38" s="1"/>
    </row>
    <row r="39" spans="1:10">
      <c r="A39" s="7"/>
      <c r="B39" s="7"/>
      <c r="C39" s="7"/>
      <c r="D39" s="7"/>
      <c r="E39" s="7"/>
    </row>
    <row r="40" spans="1:10">
      <c r="A40" s="8"/>
      <c r="B40" s="77" t="s">
        <v>34</v>
      </c>
      <c r="C40" s="77"/>
      <c r="D40" s="77"/>
      <c r="E40" s="14"/>
    </row>
    <row r="41" spans="1:10">
      <c r="A41" s="66" t="s">
        <v>0</v>
      </c>
      <c r="B41" s="66" t="s">
        <v>1</v>
      </c>
      <c r="C41" s="66" t="s">
        <v>3</v>
      </c>
      <c r="D41" s="66"/>
      <c r="E41" s="66" t="s">
        <v>6</v>
      </c>
    </row>
    <row r="42" spans="1:10">
      <c r="A42" s="66"/>
      <c r="B42" s="66"/>
      <c r="C42" s="23" t="s">
        <v>2</v>
      </c>
      <c r="D42" s="23" t="s">
        <v>5</v>
      </c>
      <c r="E42" s="66"/>
    </row>
    <row r="43" spans="1:10">
      <c r="A43" s="4" t="s">
        <v>4</v>
      </c>
      <c r="B43" s="25">
        <v>104</v>
      </c>
      <c r="C43" s="25">
        <v>99</v>
      </c>
      <c r="D43" s="25">
        <v>100.5</v>
      </c>
      <c r="E43" s="26">
        <v>31022.66</v>
      </c>
      <c r="F43" s="27"/>
      <c r="G43" s="27"/>
      <c r="H43" s="27"/>
      <c r="I43" s="27"/>
      <c r="J43" s="27"/>
    </row>
    <row r="44" spans="1:10">
      <c r="A44" s="4" t="s">
        <v>8</v>
      </c>
      <c r="B44" s="28">
        <v>2316.5</v>
      </c>
      <c r="C44" s="28">
        <v>1957</v>
      </c>
      <c r="D44" s="28">
        <v>1935.7</v>
      </c>
      <c r="E44" s="29">
        <v>342902.92</v>
      </c>
      <c r="F44" s="27"/>
      <c r="G44" s="27"/>
      <c r="H44" s="27"/>
      <c r="I44" s="27"/>
      <c r="J44" s="27"/>
    </row>
    <row r="45" spans="1:10">
      <c r="A45" s="4" t="s">
        <v>9</v>
      </c>
      <c r="B45" s="28">
        <v>267</v>
      </c>
      <c r="C45" s="28">
        <v>257.5</v>
      </c>
      <c r="D45" s="28">
        <v>240.8</v>
      </c>
      <c r="E45" s="29">
        <v>50927.6</v>
      </c>
      <c r="F45" s="27"/>
      <c r="G45" s="27"/>
      <c r="H45" s="27"/>
      <c r="I45" s="27"/>
      <c r="J45" s="27"/>
    </row>
    <row r="46" spans="1:10" ht="30">
      <c r="A46" s="4" t="s">
        <v>10</v>
      </c>
      <c r="B46" s="28">
        <v>164.9</v>
      </c>
      <c r="C46" s="28">
        <v>118</v>
      </c>
      <c r="D46" s="28">
        <v>114.5</v>
      </c>
      <c r="E46" s="29">
        <v>19108.2</v>
      </c>
      <c r="F46" s="27"/>
      <c r="G46" s="27"/>
      <c r="H46" s="27"/>
      <c r="I46" s="27"/>
      <c r="J46" s="27"/>
    </row>
    <row r="47" spans="1:10">
      <c r="A47" s="4" t="s">
        <v>7</v>
      </c>
      <c r="B47" s="28">
        <v>137</v>
      </c>
      <c r="C47" s="28">
        <v>124.5</v>
      </c>
      <c r="D47" s="28">
        <v>113.2</v>
      </c>
      <c r="E47" s="29">
        <v>21544.91</v>
      </c>
      <c r="F47" s="27"/>
      <c r="G47" s="27"/>
      <c r="H47" s="27"/>
      <c r="I47" s="27"/>
      <c r="J47" s="27"/>
    </row>
    <row r="48" spans="1:10">
      <c r="B48" s="27"/>
      <c r="C48" s="27"/>
      <c r="D48" s="27"/>
      <c r="E48" s="27"/>
      <c r="F48" s="27"/>
      <c r="G48" s="27"/>
      <c r="H48" s="27"/>
      <c r="I48" s="27"/>
      <c r="J48" s="27"/>
    </row>
    <row r="49" spans="1:10" ht="15.75">
      <c r="A49" s="8"/>
      <c r="B49" s="30"/>
      <c r="C49" s="31" t="s">
        <v>16</v>
      </c>
      <c r="D49" s="32" t="s">
        <v>37</v>
      </c>
      <c r="E49" s="32"/>
      <c r="F49" s="32"/>
      <c r="G49" s="27"/>
      <c r="H49" s="27"/>
      <c r="I49" s="27"/>
      <c r="J49" s="27"/>
    </row>
    <row r="50" spans="1:10">
      <c r="A50" s="70" t="s">
        <v>0</v>
      </c>
      <c r="B50" s="78" t="s">
        <v>1</v>
      </c>
      <c r="C50" s="80" t="s">
        <v>3</v>
      </c>
      <c r="D50" s="81"/>
      <c r="E50" s="78" t="s">
        <v>6</v>
      </c>
      <c r="F50" s="82" t="s">
        <v>36</v>
      </c>
      <c r="G50" s="82"/>
      <c r="H50" s="82"/>
      <c r="I50" s="82"/>
      <c r="J50" s="82"/>
    </row>
    <row r="51" spans="1:10">
      <c r="A51" s="71"/>
      <c r="B51" s="79"/>
      <c r="C51" s="33" t="s">
        <v>2</v>
      </c>
      <c r="D51" s="33" t="s">
        <v>5</v>
      </c>
      <c r="E51" s="79"/>
      <c r="F51" s="82"/>
      <c r="G51" s="82"/>
      <c r="H51" s="82"/>
      <c r="I51" s="82"/>
      <c r="J51" s="82"/>
    </row>
    <row r="52" spans="1:10" ht="58.5" customHeight="1">
      <c r="A52" s="4" t="s">
        <v>4</v>
      </c>
      <c r="B52" s="25">
        <f>B43-B22</f>
        <v>1</v>
      </c>
      <c r="C52" s="25">
        <f>C43-C22</f>
        <v>-1</v>
      </c>
      <c r="D52" s="25">
        <f>D43-D22</f>
        <v>-0.5</v>
      </c>
      <c r="E52" s="34">
        <f>E43-E22</f>
        <v>16502.650000000001</v>
      </c>
      <c r="F52" s="83" t="s">
        <v>35</v>
      </c>
      <c r="G52" s="84"/>
      <c r="H52" s="84"/>
      <c r="I52" s="84"/>
      <c r="J52" s="85"/>
    </row>
    <row r="53" spans="1:10" ht="174.75" customHeight="1">
      <c r="A53" s="4" t="s">
        <v>8</v>
      </c>
      <c r="B53" s="25">
        <f t="shared" ref="B53:E53" si="1">B44-B23</f>
        <v>-8.6999999999998181</v>
      </c>
      <c r="C53" s="25">
        <f t="shared" si="1"/>
        <v>-36</v>
      </c>
      <c r="D53" s="25">
        <f t="shared" si="1"/>
        <v>-2.3999999999998636</v>
      </c>
      <c r="E53" s="34">
        <f t="shared" si="1"/>
        <v>177542.13099999999</v>
      </c>
      <c r="F53" s="86" t="s">
        <v>41</v>
      </c>
      <c r="G53" s="86"/>
      <c r="H53" s="86"/>
      <c r="I53" s="86"/>
      <c r="J53" s="86"/>
    </row>
    <row r="54" spans="1:10" ht="106.5" customHeight="1">
      <c r="A54" s="4" t="s">
        <v>9</v>
      </c>
      <c r="B54" s="25">
        <f t="shared" ref="B54:E54" si="2">B45-B24</f>
        <v>-4</v>
      </c>
      <c r="C54" s="25">
        <f t="shared" si="2"/>
        <v>-9.5</v>
      </c>
      <c r="D54" s="25">
        <f t="shared" si="2"/>
        <v>-5.1999999999999886</v>
      </c>
      <c r="E54" s="34">
        <f t="shared" si="2"/>
        <v>27288</v>
      </c>
      <c r="F54" s="87" t="s">
        <v>39</v>
      </c>
      <c r="G54" s="87"/>
      <c r="H54" s="87"/>
      <c r="I54" s="87"/>
      <c r="J54" s="87"/>
    </row>
    <row r="55" spans="1:10" ht="54" customHeight="1">
      <c r="A55" s="4" t="s">
        <v>10</v>
      </c>
      <c r="B55" s="25">
        <f t="shared" ref="B55:E55" si="3">B46-B25</f>
        <v>3.5</v>
      </c>
      <c r="C55" s="25">
        <f t="shared" si="3"/>
        <v>0</v>
      </c>
      <c r="D55" s="25">
        <f t="shared" si="3"/>
        <v>1.9000000000000057</v>
      </c>
      <c r="E55" s="34">
        <f t="shared" si="3"/>
        <v>10600.6</v>
      </c>
      <c r="F55" s="87" t="s">
        <v>40</v>
      </c>
      <c r="G55" s="87"/>
      <c r="H55" s="87"/>
      <c r="I55" s="87"/>
      <c r="J55" s="87"/>
    </row>
    <row r="56" spans="1:10" ht="93" customHeight="1">
      <c r="A56" s="4" t="s">
        <v>7</v>
      </c>
      <c r="B56" s="25">
        <f t="shared" ref="B56:E56" si="4">B47-B26</f>
        <v>16</v>
      </c>
      <c r="C56" s="25">
        <f t="shared" si="4"/>
        <v>7</v>
      </c>
      <c r="D56" s="25">
        <f t="shared" si="4"/>
        <v>4.2000000000000028</v>
      </c>
      <c r="E56" s="34">
        <f t="shared" si="4"/>
        <v>12407.8</v>
      </c>
      <c r="F56" s="83" t="s">
        <v>38</v>
      </c>
      <c r="G56" s="84"/>
      <c r="H56" s="84"/>
      <c r="I56" s="84"/>
      <c r="J56" s="85"/>
    </row>
    <row r="57" spans="1:10">
      <c r="B57" s="27"/>
      <c r="C57" s="27"/>
      <c r="D57" s="27"/>
      <c r="E57" s="27"/>
      <c r="F57" s="27"/>
      <c r="G57" s="27"/>
      <c r="H57" s="27"/>
      <c r="I57" s="27"/>
      <c r="J57" s="27"/>
    </row>
  </sheetData>
  <mergeCells count="37">
    <mergeCell ref="F52:J52"/>
    <mergeCell ref="F53:J53"/>
    <mergeCell ref="F54:J54"/>
    <mergeCell ref="F55:J55"/>
    <mergeCell ref="F56:J56"/>
    <mergeCell ref="A50:A51"/>
    <mergeCell ref="B50:B51"/>
    <mergeCell ref="C50:D50"/>
    <mergeCell ref="E50:E51"/>
    <mergeCell ref="F50:J51"/>
    <mergeCell ref="B40:D40"/>
    <mergeCell ref="A41:A42"/>
    <mergeCell ref="B41:B42"/>
    <mergeCell ref="C41:D41"/>
    <mergeCell ref="E41:E42"/>
    <mergeCell ref="B19:D19"/>
    <mergeCell ref="A2:E3"/>
    <mergeCell ref="B5:D5"/>
    <mergeCell ref="A11:A12"/>
    <mergeCell ref="B11:B12"/>
    <mergeCell ref="C11:D11"/>
    <mergeCell ref="E11:E12"/>
    <mergeCell ref="B10:D10"/>
    <mergeCell ref="F36:J36"/>
    <mergeCell ref="A20:A21"/>
    <mergeCell ref="B20:B21"/>
    <mergeCell ref="C20:D20"/>
    <mergeCell ref="E20:E21"/>
    <mergeCell ref="A30:A31"/>
    <mergeCell ref="B30:B31"/>
    <mergeCell ref="C30:D30"/>
    <mergeCell ref="E30:E31"/>
    <mergeCell ref="F30:J31"/>
    <mergeCell ref="F32:J32"/>
    <mergeCell ref="F33:J33"/>
    <mergeCell ref="F34:J34"/>
    <mergeCell ref="F35:J35"/>
  </mergeCells>
  <pageMargins left="0.7" right="0.7" top="0.75" bottom="0.75" header="0.3" footer="0.3"/>
  <pageSetup paperSize="9" scale="48" orientation="portrait" horizontalDpi="180" verticalDpi="180" r:id="rId1"/>
  <rowBreaks count="1" manualBreakCount="1">
    <brk id="37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21"/>
  <sheetViews>
    <sheetView topLeftCell="A10" workbookViewId="0">
      <selection activeCell="G38" sqref="G38"/>
    </sheetView>
  </sheetViews>
  <sheetFormatPr defaultRowHeight="15"/>
  <cols>
    <col min="1" max="1" width="38.85546875" bestFit="1" customWidth="1"/>
    <col min="2" max="2" width="26.85546875" customWidth="1"/>
    <col min="3" max="4" width="12" bestFit="1" customWidth="1"/>
    <col min="5" max="5" width="33.28515625" customWidth="1"/>
  </cols>
  <sheetData>
    <row r="2" spans="1:10">
      <c r="A2" s="64" t="s">
        <v>11</v>
      </c>
      <c r="B2" s="64"/>
      <c r="C2" s="64"/>
      <c r="D2" s="64"/>
      <c r="E2" s="64"/>
    </row>
    <row r="3" spans="1:10" ht="24.75" customHeight="1">
      <c r="A3" s="64"/>
      <c r="B3" s="64"/>
      <c r="C3" s="64"/>
      <c r="D3" s="64"/>
      <c r="E3" s="64"/>
      <c r="F3" s="1"/>
    </row>
    <row r="4" spans="1:10" ht="15.75">
      <c r="A4" s="7"/>
      <c r="B4" s="36" t="s">
        <v>42</v>
      </c>
      <c r="C4" s="7"/>
      <c r="D4" s="7"/>
      <c r="E4" s="7"/>
    </row>
    <row r="5" spans="1:10" ht="38.25" customHeight="1">
      <c r="A5" s="8"/>
      <c r="B5" s="77" t="s">
        <v>34</v>
      </c>
      <c r="C5" s="77"/>
      <c r="D5" s="77"/>
      <c r="E5" s="14"/>
    </row>
    <row r="6" spans="1:10">
      <c r="A6" s="66" t="s">
        <v>0</v>
      </c>
      <c r="B6" s="66" t="s">
        <v>1</v>
      </c>
      <c r="C6" s="66" t="s">
        <v>3</v>
      </c>
      <c r="D6" s="66"/>
      <c r="E6" s="66" t="s">
        <v>6</v>
      </c>
    </row>
    <row r="7" spans="1:10" ht="28.5">
      <c r="A7" s="66"/>
      <c r="B7" s="66"/>
      <c r="C7" s="35" t="s">
        <v>2</v>
      </c>
      <c r="D7" s="35" t="s">
        <v>5</v>
      </c>
      <c r="E7" s="66"/>
    </row>
    <row r="8" spans="1:10">
      <c r="A8" s="4" t="s">
        <v>4</v>
      </c>
      <c r="B8" s="25">
        <v>104</v>
      </c>
      <c r="C8" s="25">
        <v>99</v>
      </c>
      <c r="D8" s="25">
        <v>100.5</v>
      </c>
      <c r="E8" s="26">
        <v>31022.66</v>
      </c>
      <c r="F8" s="27"/>
      <c r="G8" s="27"/>
      <c r="H8" s="27"/>
      <c r="I8" s="27"/>
      <c r="J8" s="27"/>
    </row>
    <row r="9" spans="1:10">
      <c r="A9" s="4" t="s">
        <v>8</v>
      </c>
      <c r="B9" s="28">
        <v>2316.5</v>
      </c>
      <c r="C9" s="28">
        <v>1957</v>
      </c>
      <c r="D9" s="28">
        <v>1935.7</v>
      </c>
      <c r="E9" s="29">
        <v>342902.92</v>
      </c>
      <c r="F9" s="27"/>
      <c r="G9" s="27"/>
      <c r="H9" s="27"/>
      <c r="I9" s="27"/>
      <c r="J9" s="27"/>
    </row>
    <row r="10" spans="1:10">
      <c r="A10" s="4" t="s">
        <v>9</v>
      </c>
      <c r="B10" s="28">
        <v>267</v>
      </c>
      <c r="C10" s="28">
        <v>257.5</v>
      </c>
      <c r="D10" s="28">
        <v>240.8</v>
      </c>
      <c r="E10" s="29">
        <v>50927.6</v>
      </c>
      <c r="F10" s="27"/>
      <c r="G10" s="27"/>
      <c r="H10" s="27"/>
      <c r="I10" s="27"/>
      <c r="J10" s="27"/>
    </row>
    <row r="11" spans="1:10">
      <c r="A11" s="4" t="s">
        <v>10</v>
      </c>
      <c r="B11" s="28">
        <v>164.9</v>
      </c>
      <c r="C11" s="28">
        <v>118</v>
      </c>
      <c r="D11" s="28">
        <v>114.5</v>
      </c>
      <c r="E11" s="29">
        <v>19108.2</v>
      </c>
      <c r="F11" s="27"/>
      <c r="G11" s="27"/>
      <c r="H11" s="27"/>
      <c r="I11" s="27"/>
      <c r="J11" s="27"/>
    </row>
    <row r="12" spans="1:10">
      <c r="A12" s="4" t="s">
        <v>7</v>
      </c>
      <c r="B12" s="28">
        <v>137</v>
      </c>
      <c r="C12" s="28">
        <v>124.5</v>
      </c>
      <c r="D12" s="28">
        <v>113.2</v>
      </c>
      <c r="E12" s="29">
        <v>21544.91</v>
      </c>
      <c r="F12" s="27"/>
      <c r="G12" s="27"/>
      <c r="H12" s="27"/>
      <c r="I12" s="27"/>
      <c r="J12" s="27"/>
    </row>
    <row r="13" spans="1:10">
      <c r="B13" s="27"/>
      <c r="C13" s="27"/>
      <c r="D13" s="27"/>
      <c r="E13" s="27"/>
      <c r="F13" s="27"/>
      <c r="G13" s="27"/>
      <c r="H13" s="27"/>
      <c r="I13" s="27"/>
      <c r="J13" s="27"/>
    </row>
    <row r="14" spans="1:10" ht="31.5" customHeight="1">
      <c r="A14" s="8"/>
      <c r="B14" s="88" t="s">
        <v>16</v>
      </c>
      <c r="C14" s="88"/>
      <c r="D14" s="32" t="s">
        <v>37</v>
      </c>
      <c r="E14" s="32"/>
      <c r="F14" s="32"/>
      <c r="G14" s="27"/>
      <c r="H14" s="27"/>
      <c r="I14" s="27"/>
      <c r="J14" s="27"/>
    </row>
    <row r="15" spans="1:10">
      <c r="A15" s="70" t="s">
        <v>0</v>
      </c>
      <c r="B15" s="78" t="s">
        <v>1</v>
      </c>
      <c r="C15" s="80" t="s">
        <v>3</v>
      </c>
      <c r="D15" s="81"/>
      <c r="E15" s="78" t="s">
        <v>6</v>
      </c>
      <c r="F15" s="82" t="s">
        <v>43</v>
      </c>
      <c r="G15" s="82"/>
      <c r="H15" s="82"/>
      <c r="I15" s="82"/>
      <c r="J15" s="82"/>
    </row>
    <row r="16" spans="1:10" ht="28.5">
      <c r="A16" s="71"/>
      <c r="B16" s="79"/>
      <c r="C16" s="33" t="s">
        <v>2</v>
      </c>
      <c r="D16" s="33" t="s">
        <v>5</v>
      </c>
      <c r="E16" s="79"/>
      <c r="F16" s="82"/>
      <c r="G16" s="82"/>
      <c r="H16" s="82"/>
      <c r="I16" s="82"/>
      <c r="J16" s="82"/>
    </row>
    <row r="17" spans="1:10">
      <c r="A17" s="4" t="s">
        <v>4</v>
      </c>
      <c r="B17" s="25">
        <f>B8-'1 кв.2015 и 3 кв. 2014'!B22</f>
        <v>1</v>
      </c>
      <c r="C17" s="25">
        <f>C8-'1 кв.2015 и 3 кв. 2014'!C22</f>
        <v>-1</v>
      </c>
      <c r="D17" s="25">
        <f>D8-'1 кв.2015 и 3 кв. 2014'!D22</f>
        <v>-0.5</v>
      </c>
      <c r="E17" s="34">
        <f>E8-'1 кв.2015 и 3 кв. 2014'!E22</f>
        <v>16502.650000000001</v>
      </c>
      <c r="F17" s="83" t="s">
        <v>35</v>
      </c>
      <c r="G17" s="84"/>
      <c r="H17" s="84"/>
      <c r="I17" s="84"/>
      <c r="J17" s="85"/>
    </row>
    <row r="18" spans="1:10" ht="224.25" customHeight="1">
      <c r="A18" s="4" t="s">
        <v>8</v>
      </c>
      <c r="B18" s="25">
        <f>B9-'1 кв.2015 и 3 кв. 2014'!B23</f>
        <v>-8.6999999999998181</v>
      </c>
      <c r="C18" s="25">
        <f>C9-'1 кв.2015 и 3 кв. 2014'!C23</f>
        <v>-36</v>
      </c>
      <c r="D18" s="25">
        <f>D9-'1 кв.2015 и 3 кв. 2014'!D23</f>
        <v>-2.3999999999998636</v>
      </c>
      <c r="E18" s="34">
        <f>E9-'1 кв.2015 и 3 кв. 2014'!E23</f>
        <v>177542.13099999999</v>
      </c>
      <c r="F18" s="86" t="s">
        <v>41</v>
      </c>
      <c r="G18" s="86"/>
      <c r="H18" s="86"/>
      <c r="I18" s="86"/>
      <c r="J18" s="86"/>
    </row>
    <row r="19" spans="1:10" ht="157.5" customHeight="1">
      <c r="A19" s="4" t="s">
        <v>9</v>
      </c>
      <c r="B19" s="25">
        <f>B10-'1 кв.2015 и 3 кв. 2014'!B24</f>
        <v>-4</v>
      </c>
      <c r="C19" s="25">
        <f>C10-'1 кв.2015 и 3 кв. 2014'!C24</f>
        <v>-9.5</v>
      </c>
      <c r="D19" s="25">
        <f>D10-'1 кв.2015 и 3 кв. 2014'!D24</f>
        <v>-5.1999999999999886</v>
      </c>
      <c r="E19" s="34">
        <f>E10-'1 кв.2015 и 3 кв. 2014'!E24</f>
        <v>27288</v>
      </c>
      <c r="F19" s="87" t="s">
        <v>39</v>
      </c>
      <c r="G19" s="87"/>
      <c r="H19" s="87"/>
      <c r="I19" s="87"/>
      <c r="J19" s="87"/>
    </row>
    <row r="20" spans="1:10" ht="99.75" customHeight="1">
      <c r="A20" s="4" t="s">
        <v>10</v>
      </c>
      <c r="B20" s="25">
        <f>B11-'1 кв.2015 и 3 кв. 2014'!B25</f>
        <v>3.5</v>
      </c>
      <c r="C20" s="25">
        <f>C11-'1 кв.2015 и 3 кв. 2014'!C25</f>
        <v>0</v>
      </c>
      <c r="D20" s="25">
        <f>D11-'1 кв.2015 и 3 кв. 2014'!D25</f>
        <v>1.9000000000000057</v>
      </c>
      <c r="E20" s="34">
        <f>E11-'1 кв.2015 и 3 кв. 2014'!E25</f>
        <v>10600.6</v>
      </c>
      <c r="F20" s="87" t="s">
        <v>40</v>
      </c>
      <c r="G20" s="87"/>
      <c r="H20" s="87"/>
      <c r="I20" s="87"/>
      <c r="J20" s="87"/>
    </row>
    <row r="21" spans="1:10" ht="111" customHeight="1">
      <c r="A21" s="4" t="s">
        <v>7</v>
      </c>
      <c r="B21" s="25">
        <f>B12-'1 кв.2015 и 3 кв. 2014'!B26</f>
        <v>16</v>
      </c>
      <c r="C21" s="25">
        <f>C12-'1 кв.2015 и 3 кв. 2014'!C26</f>
        <v>7</v>
      </c>
      <c r="D21" s="25">
        <f>D12-'1 кв.2015 и 3 кв. 2014'!D26</f>
        <v>4.2000000000000028</v>
      </c>
      <c r="E21" s="34">
        <f>E12-'1 кв.2015 и 3 кв. 2014'!E26</f>
        <v>12407.8</v>
      </c>
      <c r="F21" s="83" t="s">
        <v>38</v>
      </c>
      <c r="G21" s="84"/>
      <c r="H21" s="84"/>
      <c r="I21" s="84"/>
      <c r="J21" s="85"/>
    </row>
  </sheetData>
  <mergeCells count="17">
    <mergeCell ref="F17:J17"/>
    <mergeCell ref="F18:J18"/>
    <mergeCell ref="F19:J19"/>
    <mergeCell ref="F20:J20"/>
    <mergeCell ref="F21:J21"/>
    <mergeCell ref="F15:J16"/>
    <mergeCell ref="A2:E3"/>
    <mergeCell ref="B5:D5"/>
    <mergeCell ref="A6:A7"/>
    <mergeCell ref="B6:B7"/>
    <mergeCell ref="C6:D6"/>
    <mergeCell ref="E6:E7"/>
    <mergeCell ref="B14:C14"/>
    <mergeCell ref="A15:A16"/>
    <mergeCell ref="B15:B16"/>
    <mergeCell ref="C15:D15"/>
    <mergeCell ref="E15:E16"/>
  </mergeCells>
  <pageMargins left="0.70866141732283472" right="0.70866141732283472" top="0.74803149606299213" bottom="0.74803149606299213" header="0.31496062992125984" footer="0.31496062992125984"/>
  <pageSetup paperSize="9" scale="51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21"/>
  <sheetViews>
    <sheetView topLeftCell="A19" workbookViewId="0">
      <selection activeCell="E17" sqref="E17"/>
    </sheetView>
  </sheetViews>
  <sheetFormatPr defaultRowHeight="15"/>
  <cols>
    <col min="1" max="1" width="38.85546875" bestFit="1" customWidth="1"/>
    <col min="2" max="2" width="26.85546875" customWidth="1"/>
    <col min="3" max="4" width="12" bestFit="1" customWidth="1"/>
    <col min="5" max="5" width="33.28515625" customWidth="1"/>
  </cols>
  <sheetData>
    <row r="2" spans="1:10">
      <c r="A2" s="64" t="s">
        <v>11</v>
      </c>
      <c r="B2" s="64"/>
      <c r="C2" s="64"/>
      <c r="D2" s="64"/>
      <c r="E2" s="64"/>
    </row>
    <row r="3" spans="1:10" ht="24.75" customHeight="1">
      <c r="A3" s="64"/>
      <c r="B3" s="64"/>
      <c r="C3" s="64"/>
      <c r="D3" s="64"/>
      <c r="E3" s="64"/>
      <c r="F3" s="1"/>
    </row>
    <row r="4" spans="1:10" ht="15.75">
      <c r="A4" s="7"/>
      <c r="B4" s="36" t="s">
        <v>44</v>
      </c>
      <c r="C4" s="7"/>
      <c r="D4" s="7"/>
      <c r="E4" s="7"/>
    </row>
    <row r="5" spans="1:10" ht="38.25" customHeight="1">
      <c r="A5" s="8"/>
      <c r="B5" s="77" t="s">
        <v>45</v>
      </c>
      <c r="C5" s="77"/>
      <c r="D5" s="77"/>
      <c r="E5" s="14"/>
    </row>
    <row r="6" spans="1:10">
      <c r="A6" s="66" t="s">
        <v>0</v>
      </c>
      <c r="B6" s="66" t="s">
        <v>1</v>
      </c>
      <c r="C6" s="66" t="s">
        <v>3</v>
      </c>
      <c r="D6" s="66"/>
      <c r="E6" s="66" t="s">
        <v>6</v>
      </c>
    </row>
    <row r="7" spans="1:10" ht="28.5">
      <c r="A7" s="66"/>
      <c r="B7" s="66"/>
      <c r="C7" s="24" t="s">
        <v>2</v>
      </c>
      <c r="D7" s="24" t="s">
        <v>5</v>
      </c>
      <c r="E7" s="66"/>
    </row>
    <row r="8" spans="1:10">
      <c r="A8" s="4" t="s">
        <v>4</v>
      </c>
      <c r="B8" s="25">
        <f>104</f>
        <v>104</v>
      </c>
      <c r="C8" s="25">
        <v>100.9</v>
      </c>
      <c r="D8" s="25">
        <v>99.9</v>
      </c>
      <c r="E8" s="26">
        <v>48131.12</v>
      </c>
      <c r="F8" s="27"/>
      <c r="G8" s="27"/>
      <c r="H8" s="27"/>
      <c r="I8" s="27"/>
      <c r="J8" s="27"/>
    </row>
    <row r="9" spans="1:10">
      <c r="A9" s="4" t="s">
        <v>8</v>
      </c>
      <c r="B9" s="28">
        <v>2263.3000000000002</v>
      </c>
      <c r="C9" s="28">
        <v>1954</v>
      </c>
      <c r="D9" s="28">
        <v>1917.5</v>
      </c>
      <c r="E9" s="29">
        <v>527089</v>
      </c>
      <c r="F9" s="27"/>
      <c r="G9" s="27"/>
      <c r="H9" s="27"/>
      <c r="I9" s="27"/>
      <c r="J9" s="27"/>
    </row>
    <row r="10" spans="1:10">
      <c r="A10" s="4" t="s">
        <v>9</v>
      </c>
      <c r="B10" s="28">
        <v>267</v>
      </c>
      <c r="C10" s="28">
        <v>262</v>
      </c>
      <c r="D10" s="28">
        <v>244</v>
      </c>
      <c r="E10" s="29">
        <v>71565.2</v>
      </c>
      <c r="F10" s="27"/>
      <c r="G10" s="27"/>
      <c r="H10" s="27"/>
      <c r="I10" s="27"/>
      <c r="J10" s="27"/>
    </row>
    <row r="11" spans="1:10">
      <c r="A11" s="4" t="s">
        <v>10</v>
      </c>
      <c r="B11" s="28">
        <v>166.1</v>
      </c>
      <c r="C11" s="28">
        <v>123</v>
      </c>
      <c r="D11" s="28">
        <v>115.5</v>
      </c>
      <c r="E11" s="29">
        <v>25449.599999999999</v>
      </c>
      <c r="F11" s="27"/>
      <c r="G11" s="27"/>
      <c r="H11" s="27"/>
      <c r="I11" s="27"/>
      <c r="J11" s="27"/>
    </row>
    <row r="12" spans="1:10">
      <c r="A12" s="4" t="s">
        <v>7</v>
      </c>
      <c r="B12" s="28">
        <f>88+48</f>
        <v>136</v>
      </c>
      <c r="C12" s="28">
        <f>81.5+48</f>
        <v>129.5</v>
      </c>
      <c r="D12" s="28">
        <f>72+46</f>
        <v>118</v>
      </c>
      <c r="E12" s="29">
        <f>19872.35+13352.1</f>
        <v>33224.449999999997</v>
      </c>
      <c r="F12" s="27"/>
      <c r="G12" s="27"/>
      <c r="H12" s="27"/>
      <c r="I12" s="27"/>
      <c r="J12" s="27"/>
    </row>
    <row r="13" spans="1:10">
      <c r="B13" s="27"/>
      <c r="C13" s="27"/>
      <c r="D13" s="27"/>
      <c r="E13" s="27"/>
      <c r="F13" s="27"/>
      <c r="G13" s="27"/>
      <c r="H13" s="27"/>
      <c r="I13" s="27"/>
      <c r="J13" s="27"/>
    </row>
    <row r="14" spans="1:10" ht="31.5" customHeight="1">
      <c r="A14" s="8"/>
      <c r="B14" s="88" t="s">
        <v>16</v>
      </c>
      <c r="C14" s="88"/>
      <c r="D14" s="32" t="s">
        <v>46</v>
      </c>
      <c r="E14" s="32"/>
      <c r="F14" s="32"/>
      <c r="G14" s="27"/>
      <c r="H14" s="27"/>
      <c r="I14" s="27"/>
      <c r="J14" s="27"/>
    </row>
    <row r="15" spans="1:10">
      <c r="A15" s="70" t="s">
        <v>0</v>
      </c>
      <c r="B15" s="78" t="s">
        <v>1</v>
      </c>
      <c r="C15" s="80" t="s">
        <v>3</v>
      </c>
      <c r="D15" s="81"/>
      <c r="E15" s="78" t="s">
        <v>6</v>
      </c>
      <c r="F15" s="82" t="s">
        <v>47</v>
      </c>
      <c r="G15" s="82"/>
      <c r="H15" s="82"/>
      <c r="I15" s="82"/>
      <c r="J15" s="82"/>
    </row>
    <row r="16" spans="1:10" ht="28.5">
      <c r="A16" s="71"/>
      <c r="B16" s="79"/>
      <c r="C16" s="33" t="s">
        <v>2</v>
      </c>
      <c r="D16" s="33" t="s">
        <v>5</v>
      </c>
      <c r="E16" s="79"/>
      <c r="F16" s="82"/>
      <c r="G16" s="82"/>
      <c r="H16" s="82"/>
      <c r="I16" s="82"/>
      <c r="J16" s="82"/>
    </row>
    <row r="17" spans="1:10">
      <c r="A17" s="4" t="s">
        <v>4</v>
      </c>
      <c r="B17" s="25">
        <f>B8-'1 и 2 кв. 2015 г.'!B8</f>
        <v>0</v>
      </c>
      <c r="C17" s="25">
        <f>C8-'1 и 2 кв. 2015 г.'!C8</f>
        <v>1.9000000000000057</v>
      </c>
      <c r="D17" s="25">
        <f>D8-'1 и 2 кв. 2015 г.'!D8</f>
        <v>-0.59999999999999432</v>
      </c>
      <c r="E17" s="34">
        <f>E8-'1 и 2 кв. 2015 г.'!E8</f>
        <v>17108.460000000003</v>
      </c>
      <c r="F17" s="83" t="s">
        <v>49</v>
      </c>
      <c r="G17" s="84"/>
      <c r="H17" s="84"/>
      <c r="I17" s="84"/>
      <c r="J17" s="85"/>
    </row>
    <row r="18" spans="1:10" ht="323.25" customHeight="1">
      <c r="A18" s="4" t="s">
        <v>8</v>
      </c>
      <c r="B18" s="25">
        <f>B9-'1 и 2 кв. 2015 г.'!B9</f>
        <v>-53.199999999999818</v>
      </c>
      <c r="C18" s="25">
        <f>C9-'1 и 2 кв. 2015 г.'!C9</f>
        <v>-3</v>
      </c>
      <c r="D18" s="25">
        <f>D9-'1 и 2 кв. 2015 г.'!D9</f>
        <v>-18.200000000000045</v>
      </c>
      <c r="E18" s="34">
        <f>E9-'1 и 2 кв. 2015 г.'!E9</f>
        <v>184186.08000000002</v>
      </c>
      <c r="F18" s="89" t="s">
        <v>51</v>
      </c>
      <c r="G18" s="89"/>
      <c r="H18" s="89"/>
      <c r="I18" s="89"/>
      <c r="J18" s="89"/>
    </row>
    <row r="19" spans="1:10" ht="157.5" customHeight="1">
      <c r="A19" s="4" t="s">
        <v>9</v>
      </c>
      <c r="B19" s="25">
        <f>B10-'1 и 2 кв. 2015 г.'!B10</f>
        <v>0</v>
      </c>
      <c r="C19" s="25">
        <f>C10-'1 и 2 кв. 2015 г.'!C10</f>
        <v>4.5</v>
      </c>
      <c r="D19" s="25">
        <f>D10-'1 и 2 кв. 2015 г.'!D10</f>
        <v>3.1999999999999886</v>
      </c>
      <c r="E19" s="34">
        <f>E10-'1 и 2 кв. 2015 г.'!E10</f>
        <v>20637.599999999999</v>
      </c>
      <c r="F19" s="87" t="s">
        <v>49</v>
      </c>
      <c r="G19" s="87"/>
      <c r="H19" s="87"/>
      <c r="I19" s="87"/>
      <c r="J19" s="87"/>
    </row>
    <row r="20" spans="1:10" ht="99.75" customHeight="1">
      <c r="A20" s="4" t="s">
        <v>10</v>
      </c>
      <c r="B20" s="25">
        <f>B11-'1 и 2 кв. 2015 г.'!B11</f>
        <v>1.1999999999999886</v>
      </c>
      <c r="C20" s="25">
        <f>C11-'1 и 2 кв. 2015 г.'!C11</f>
        <v>5</v>
      </c>
      <c r="D20" s="25">
        <f>D11-'1 и 2 кв. 2015 г.'!D11</f>
        <v>1</v>
      </c>
      <c r="E20" s="34">
        <f>E11-'1 и 2 кв. 2015 г.'!E11</f>
        <v>6341.3999999999978</v>
      </c>
      <c r="F20" s="87" t="s">
        <v>48</v>
      </c>
      <c r="G20" s="87"/>
      <c r="H20" s="87"/>
      <c r="I20" s="87"/>
      <c r="J20" s="87"/>
    </row>
    <row r="21" spans="1:10" ht="111" customHeight="1">
      <c r="A21" s="4" t="s">
        <v>7</v>
      </c>
      <c r="B21" s="25">
        <f>B12-'1 и 2 кв. 2015 г.'!B12</f>
        <v>-1</v>
      </c>
      <c r="C21" s="25">
        <f>C12-'1 и 2 кв. 2015 г.'!C12</f>
        <v>5</v>
      </c>
      <c r="D21" s="25">
        <f>D12-'1 и 2 кв. 2015 г.'!D12</f>
        <v>4.7999999999999972</v>
      </c>
      <c r="E21" s="34">
        <f>E12-'1 и 2 кв. 2015 г.'!E12</f>
        <v>11679.539999999997</v>
      </c>
      <c r="F21" s="83" t="s">
        <v>50</v>
      </c>
      <c r="G21" s="84"/>
      <c r="H21" s="84"/>
      <c r="I21" s="84"/>
      <c r="J21" s="85"/>
    </row>
  </sheetData>
  <mergeCells count="17">
    <mergeCell ref="F20:J20"/>
    <mergeCell ref="F21:J21"/>
    <mergeCell ref="B5:D5"/>
    <mergeCell ref="A6:A7"/>
    <mergeCell ref="B6:B7"/>
    <mergeCell ref="C6:D6"/>
    <mergeCell ref="E6:E7"/>
    <mergeCell ref="A15:A16"/>
    <mergeCell ref="B15:B16"/>
    <mergeCell ref="C15:D15"/>
    <mergeCell ref="E15:E16"/>
    <mergeCell ref="B14:C14"/>
    <mergeCell ref="A2:E3"/>
    <mergeCell ref="F15:J16"/>
    <mergeCell ref="F17:J17"/>
    <mergeCell ref="F18:J18"/>
    <mergeCell ref="F19:J19"/>
  </mergeCells>
  <pageMargins left="0.70866141732283472" right="0.70866141732283472" top="0.74803149606299213" bottom="0.74803149606299213" header="0.31496062992125984" footer="0.31496062992125984"/>
  <pageSetup paperSize="9" scale="51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21"/>
  <sheetViews>
    <sheetView topLeftCell="A4" workbookViewId="0">
      <selection activeCell="E17" sqref="E17"/>
    </sheetView>
  </sheetViews>
  <sheetFormatPr defaultRowHeight="15"/>
  <cols>
    <col min="1" max="1" width="27.7109375" customWidth="1"/>
    <col min="2" max="2" width="24.140625" customWidth="1"/>
    <col min="3" max="3" width="11.7109375" bestFit="1" customWidth="1"/>
    <col min="4" max="4" width="11.42578125" bestFit="1" customWidth="1"/>
    <col min="5" max="5" width="47.42578125" bestFit="1" customWidth="1"/>
  </cols>
  <sheetData>
    <row r="2" spans="1:10">
      <c r="A2" s="101" t="s">
        <v>11</v>
      </c>
      <c r="B2" s="101"/>
      <c r="C2" s="101"/>
      <c r="D2" s="101"/>
      <c r="E2" s="101"/>
      <c r="F2" s="42"/>
      <c r="G2" s="42"/>
      <c r="H2" s="42"/>
      <c r="I2" s="42"/>
      <c r="J2" s="42"/>
    </row>
    <row r="3" spans="1:10" ht="24.75" customHeight="1">
      <c r="A3" s="101"/>
      <c r="B3" s="101"/>
      <c r="C3" s="101"/>
      <c r="D3" s="101"/>
      <c r="E3" s="101"/>
      <c r="F3" s="43"/>
      <c r="G3" s="42"/>
      <c r="H3" s="42"/>
      <c r="I3" s="42"/>
      <c r="J3" s="42"/>
    </row>
    <row r="4" spans="1:10" ht="15.75">
      <c r="A4" s="7"/>
      <c r="B4" s="102" t="s">
        <v>52</v>
      </c>
      <c r="C4" s="102"/>
      <c r="D4" s="102"/>
      <c r="E4" s="7"/>
      <c r="F4" s="42"/>
      <c r="G4" s="42"/>
      <c r="H4" s="42"/>
      <c r="I4" s="42"/>
      <c r="J4" s="42"/>
    </row>
    <row r="5" spans="1:10" ht="38.25" customHeight="1">
      <c r="A5" s="8"/>
      <c r="B5" s="103" t="s">
        <v>53</v>
      </c>
      <c r="C5" s="103"/>
      <c r="D5" s="103"/>
      <c r="E5" s="14"/>
      <c r="F5" s="42"/>
      <c r="G5" s="42"/>
      <c r="H5" s="42"/>
      <c r="I5" s="42"/>
      <c r="J5" s="42"/>
    </row>
    <row r="6" spans="1:10" ht="15.75">
      <c r="A6" s="104" t="s">
        <v>0</v>
      </c>
      <c r="B6" s="104" t="s">
        <v>1</v>
      </c>
      <c r="C6" s="104" t="s">
        <v>3</v>
      </c>
      <c r="D6" s="104"/>
      <c r="E6" s="105" t="s">
        <v>6</v>
      </c>
      <c r="F6" s="42"/>
      <c r="G6" s="42"/>
      <c r="H6" s="42"/>
      <c r="I6" s="42"/>
      <c r="J6" s="42"/>
    </row>
    <row r="7" spans="1:10" ht="31.5">
      <c r="A7" s="104"/>
      <c r="B7" s="104"/>
      <c r="C7" s="50" t="s">
        <v>2</v>
      </c>
      <c r="D7" s="50" t="s">
        <v>5</v>
      </c>
      <c r="E7" s="106"/>
      <c r="F7" s="42"/>
      <c r="G7" s="42"/>
      <c r="H7" s="42"/>
      <c r="I7" s="42"/>
      <c r="J7" s="42"/>
    </row>
    <row r="8" spans="1:10" ht="31.5">
      <c r="A8" s="39" t="s">
        <v>4</v>
      </c>
      <c r="B8" s="37">
        <v>104</v>
      </c>
      <c r="C8" s="37">
        <v>101</v>
      </c>
      <c r="D8" s="37">
        <v>99.6</v>
      </c>
      <c r="E8" s="37">
        <v>65050.400000000001</v>
      </c>
      <c r="F8" s="44"/>
      <c r="G8" s="44"/>
      <c r="H8" s="44"/>
      <c r="I8" s="44"/>
      <c r="J8" s="44"/>
    </row>
    <row r="9" spans="1:10" ht="15.75">
      <c r="A9" s="39" t="s">
        <v>8</v>
      </c>
      <c r="B9" s="38">
        <v>2269.79</v>
      </c>
      <c r="C9" s="38">
        <v>1952</v>
      </c>
      <c r="D9" s="38">
        <v>1912.3</v>
      </c>
      <c r="E9" s="38">
        <v>722411.8</v>
      </c>
      <c r="F9" s="44"/>
      <c r="G9" s="44"/>
      <c r="H9" s="44"/>
      <c r="I9" s="44"/>
      <c r="J9" s="44"/>
    </row>
    <row r="10" spans="1:10" ht="31.5">
      <c r="A10" s="39" t="s">
        <v>9</v>
      </c>
      <c r="B10" s="38">
        <v>267</v>
      </c>
      <c r="C10" s="38">
        <v>250</v>
      </c>
      <c r="D10" s="38">
        <v>241</v>
      </c>
      <c r="E10" s="38">
        <v>97432.2</v>
      </c>
      <c r="F10" s="44"/>
      <c r="G10" s="44"/>
      <c r="H10" s="44"/>
      <c r="I10" s="44"/>
      <c r="J10" s="44"/>
    </row>
    <row r="11" spans="1:10" ht="31.5">
      <c r="A11" s="39" t="s">
        <v>10</v>
      </c>
      <c r="B11" s="38">
        <v>165.6</v>
      </c>
      <c r="C11" s="38">
        <v>133</v>
      </c>
      <c r="D11" s="38">
        <v>117.2</v>
      </c>
      <c r="E11" s="38">
        <v>35991.699999999997</v>
      </c>
      <c r="F11" s="44"/>
      <c r="G11" s="44"/>
      <c r="H11" s="44"/>
      <c r="I11" s="44"/>
      <c r="J11" s="44"/>
    </row>
    <row r="12" spans="1:10" ht="15.75">
      <c r="A12" s="39" t="s">
        <v>7</v>
      </c>
      <c r="B12" s="38">
        <f>89+49</f>
        <v>138</v>
      </c>
      <c r="C12" s="38">
        <f>84.4+48</f>
        <v>132.4</v>
      </c>
      <c r="D12" s="38">
        <f>76.2+47</f>
        <v>123.2</v>
      </c>
      <c r="E12" s="38">
        <f>29842.27+19617</f>
        <v>49459.270000000004</v>
      </c>
      <c r="F12" s="44"/>
      <c r="G12" s="44"/>
      <c r="H12" s="44"/>
      <c r="I12" s="44"/>
      <c r="J12" s="44"/>
    </row>
    <row r="13" spans="1:10">
      <c r="A13" s="42"/>
      <c r="B13" s="44"/>
      <c r="C13" s="44"/>
      <c r="D13" s="44"/>
      <c r="E13" s="44"/>
      <c r="F13" s="44"/>
      <c r="G13" s="44"/>
      <c r="H13" s="44"/>
      <c r="I13" s="44"/>
      <c r="J13" s="44"/>
    </row>
    <row r="14" spans="1:10" ht="31.5" customHeight="1">
      <c r="A14" s="8"/>
      <c r="B14" s="88" t="s">
        <v>16</v>
      </c>
      <c r="C14" s="88"/>
      <c r="D14" s="41" t="s">
        <v>54</v>
      </c>
      <c r="E14" s="45"/>
      <c r="F14" s="45"/>
      <c r="G14" s="44"/>
      <c r="H14" s="44"/>
      <c r="I14" s="44"/>
      <c r="J14" s="44"/>
    </row>
    <row r="15" spans="1:10" ht="15.75">
      <c r="A15" s="105" t="s">
        <v>0</v>
      </c>
      <c r="B15" s="107" t="s">
        <v>1</v>
      </c>
      <c r="C15" s="109" t="s">
        <v>3</v>
      </c>
      <c r="D15" s="110"/>
      <c r="E15" s="107" t="s">
        <v>6</v>
      </c>
      <c r="F15" s="95" t="s">
        <v>58</v>
      </c>
      <c r="G15" s="96"/>
      <c r="H15" s="96"/>
      <c r="I15" s="96"/>
      <c r="J15" s="97"/>
    </row>
    <row r="16" spans="1:10" ht="31.5">
      <c r="A16" s="106"/>
      <c r="B16" s="108"/>
      <c r="C16" s="46" t="s">
        <v>2</v>
      </c>
      <c r="D16" s="46" t="s">
        <v>5</v>
      </c>
      <c r="E16" s="108"/>
      <c r="F16" s="98"/>
      <c r="G16" s="99"/>
      <c r="H16" s="99"/>
      <c r="I16" s="99"/>
      <c r="J16" s="100"/>
    </row>
    <row r="17" spans="1:10" ht="31.5">
      <c r="A17" s="39" t="s">
        <v>4</v>
      </c>
      <c r="B17" s="47">
        <f>B8-'2 и 3 кв. 2015 г.'!B8</f>
        <v>0</v>
      </c>
      <c r="C17" s="47">
        <f>C8-'2 и 3 кв. 2015 г.'!C8</f>
        <v>9.9999999999994316E-2</v>
      </c>
      <c r="D17" s="47">
        <f>D8-'2 и 3 кв. 2015 г.'!D8</f>
        <v>-0.30000000000001137</v>
      </c>
      <c r="E17" s="48">
        <f>E8-'2 и 3 кв. 2015 г.'!E8</f>
        <v>16919.28</v>
      </c>
      <c r="F17" s="90" t="s">
        <v>49</v>
      </c>
      <c r="G17" s="91"/>
      <c r="H17" s="91"/>
      <c r="I17" s="91"/>
      <c r="J17" s="92"/>
    </row>
    <row r="18" spans="1:10" ht="174.75" customHeight="1">
      <c r="A18" s="49" t="s">
        <v>8</v>
      </c>
      <c r="B18" s="47">
        <f>B9-'2 и 3 кв. 2015 г.'!B9</f>
        <v>6.4899999999997817</v>
      </c>
      <c r="C18" s="47">
        <f>C9-'2 и 3 кв. 2015 г.'!C9</f>
        <v>-2</v>
      </c>
      <c r="D18" s="47">
        <f>D9-'1 и 2 кв. 2015 г.'!D9</f>
        <v>-23.400000000000091</v>
      </c>
      <c r="E18" s="48">
        <f>E9-'2 и 3 кв. 2015 г.'!E9</f>
        <v>195322.80000000005</v>
      </c>
      <c r="F18" s="93" t="s">
        <v>57</v>
      </c>
      <c r="G18" s="93"/>
      <c r="H18" s="93"/>
      <c r="I18" s="93"/>
      <c r="J18" s="93"/>
    </row>
    <row r="19" spans="1:10" ht="31.5">
      <c r="A19" s="49" t="s">
        <v>9</v>
      </c>
      <c r="B19" s="47">
        <f>B10-'2 и 3 кв. 2015 г.'!B10</f>
        <v>0</v>
      </c>
      <c r="C19" s="47">
        <f>C10-'2 и 3 кв. 2015 г.'!C10</f>
        <v>-12</v>
      </c>
      <c r="D19" s="47">
        <f>D10-'1 и 2 кв. 2015 г.'!D10</f>
        <v>0.19999999999998863</v>
      </c>
      <c r="E19" s="48">
        <f>E10-'2 и 3 кв. 2015 г.'!E10</f>
        <v>25867</v>
      </c>
      <c r="F19" s="90" t="s">
        <v>49</v>
      </c>
      <c r="G19" s="91"/>
      <c r="H19" s="91"/>
      <c r="I19" s="91"/>
      <c r="J19" s="92"/>
    </row>
    <row r="20" spans="1:10" ht="51" customHeight="1">
      <c r="A20" s="49" t="s">
        <v>10</v>
      </c>
      <c r="B20" s="47">
        <f>B11-'2 и 3 кв. 2015 г.'!B11</f>
        <v>-0.5</v>
      </c>
      <c r="C20" s="47">
        <f>C11-'2 и 3 кв. 2015 г.'!C11</f>
        <v>10</v>
      </c>
      <c r="D20" s="47">
        <f>D11-'1 и 2 кв. 2015 г.'!D11</f>
        <v>2.7000000000000028</v>
      </c>
      <c r="E20" s="48">
        <f>E11-'2 и 3 кв. 2015 г.'!E11</f>
        <v>10542.099999999999</v>
      </c>
      <c r="F20" s="94" t="s">
        <v>55</v>
      </c>
      <c r="G20" s="94"/>
      <c r="H20" s="94"/>
      <c r="I20" s="94"/>
      <c r="J20" s="94"/>
    </row>
    <row r="21" spans="1:10" ht="61.5" customHeight="1">
      <c r="A21" s="49" t="s">
        <v>7</v>
      </c>
      <c r="B21" s="47">
        <f>B12-'2 и 3 кв. 2015 г.'!B12</f>
        <v>2</v>
      </c>
      <c r="C21" s="47">
        <f>C12-'2 и 3 кв. 2015 г.'!C12</f>
        <v>2.9000000000000057</v>
      </c>
      <c r="D21" s="47">
        <f>D12-'1 и 2 кв. 2015 г.'!D12</f>
        <v>10</v>
      </c>
      <c r="E21" s="48">
        <f>E12-'2 и 3 кв. 2015 г.'!E12</f>
        <v>16234.820000000007</v>
      </c>
      <c r="F21" s="90" t="s">
        <v>56</v>
      </c>
      <c r="G21" s="91"/>
      <c r="H21" s="91"/>
      <c r="I21" s="91"/>
      <c r="J21" s="92"/>
    </row>
  </sheetData>
  <mergeCells count="18">
    <mergeCell ref="F15:J16"/>
    <mergeCell ref="A2:E3"/>
    <mergeCell ref="B4:D4"/>
    <mergeCell ref="B5:D5"/>
    <mergeCell ref="A6:A7"/>
    <mergeCell ref="B6:B7"/>
    <mergeCell ref="C6:D6"/>
    <mergeCell ref="E6:E7"/>
    <mergeCell ref="B14:C14"/>
    <mergeCell ref="A15:A16"/>
    <mergeCell ref="B15:B16"/>
    <mergeCell ref="C15:D15"/>
    <mergeCell ref="E15:E16"/>
    <mergeCell ref="F17:J17"/>
    <mergeCell ref="F18:J18"/>
    <mergeCell ref="F19:J19"/>
    <mergeCell ref="F20:J20"/>
    <mergeCell ref="F21:J21"/>
  </mergeCells>
  <pageMargins left="0.70866141732283472" right="0.70866141732283472" top="0.74803149606299213" bottom="0.74803149606299213" header="0.31496062992125984" footer="0.31496062992125984"/>
  <pageSetup paperSize="9" scale="6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6</vt:i4>
      </vt:variant>
    </vt:vector>
  </HeadingPairs>
  <TitlesOfParts>
    <vt:vector size="19" baseType="lpstr">
      <vt:lpstr>1и2 (2013)</vt:lpstr>
      <vt:lpstr>2и3 (2013)</vt:lpstr>
      <vt:lpstr>3и1 (2014)</vt:lpstr>
      <vt:lpstr>1и2 (2014)</vt:lpstr>
      <vt:lpstr>2и3 (2014)</vt:lpstr>
      <vt:lpstr>1 кв.2015 и 3 кв. 2014</vt:lpstr>
      <vt:lpstr>1 и 2 кв. 2015 г.</vt:lpstr>
      <vt:lpstr>2 и 3 кв. 2015 г.</vt:lpstr>
      <vt:lpstr>3 и 4 кв. 2015 г. (2)</vt:lpstr>
      <vt:lpstr>3 кв.2015 и 1 кв.2016</vt:lpstr>
      <vt:lpstr>1кв  2 кв. 2016</vt:lpstr>
      <vt:lpstr>2кв  3 кв. 2016</vt:lpstr>
      <vt:lpstr>3кв  4 кв. 2016</vt:lpstr>
      <vt:lpstr>'1 кв.2015 и 3 кв. 2014'!Область_печати</vt:lpstr>
      <vt:lpstr>'1и2 (2013)'!Область_печати</vt:lpstr>
      <vt:lpstr>'1и2 (2014)'!Область_печати</vt:lpstr>
      <vt:lpstr>'2и3 (2013)'!Область_печати</vt:lpstr>
      <vt:lpstr>'2и3 (2014)'!Область_печати</vt:lpstr>
      <vt:lpstr>'3и1 (2014)'!Область_печати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2013-05-06T05:58:06Z</cp:lastPrinted>
  <dcterms:created xsi:type="dcterms:W3CDTF">2006-09-28T05:33:49Z</dcterms:created>
  <dcterms:modified xsi:type="dcterms:W3CDTF">2017-04-19T09:28:13Z</dcterms:modified>
</cp:coreProperties>
</file>