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5705" yWindow="-180" windowWidth="14520" windowHeight="12315"/>
  </bookViews>
  <sheets>
    <sheet name="По услугам" sheetId="2" r:id="rId1"/>
  </sheets>
  <definedNames>
    <definedName name="_xlnm._FilterDatabase" localSheetId="0" hidden="1">'По услугам'!$A$8:$M$477</definedName>
    <definedName name="_xlnm.Print_Titles" localSheetId="0">'По услугам'!$5:$7</definedName>
    <definedName name="_xlnm.Print_Area" localSheetId="0">'По услугам'!$A$1:$M$482</definedName>
  </definedNames>
  <calcPr calcId="145621"/>
</workbook>
</file>

<file path=xl/calcChain.xml><?xml version="1.0" encoding="utf-8"?>
<calcChain xmlns="http://schemas.openxmlformats.org/spreadsheetml/2006/main">
  <c r="H83" i="2" l="1"/>
  <c r="H340" i="2"/>
  <c r="I340" i="2"/>
  <c r="I308" i="2"/>
  <c r="I306" i="2"/>
  <c r="I290" i="2"/>
  <c r="I291" i="2"/>
  <c r="I292" i="2"/>
  <c r="G279" i="2"/>
  <c r="E279" i="2"/>
  <c r="I277" i="2"/>
  <c r="H277" i="2"/>
  <c r="G263" i="2"/>
  <c r="I255" i="2"/>
  <c r="I257" i="2"/>
  <c r="I258" i="2"/>
  <c r="I253" i="2"/>
  <c r="H256" i="2"/>
  <c r="G245" i="2"/>
  <c r="G243" i="2"/>
  <c r="G241" i="2"/>
  <c r="G240" i="2"/>
  <c r="G236" i="2"/>
  <c r="G234" i="2"/>
  <c r="G232" i="2"/>
  <c r="G231" i="2"/>
  <c r="E227" i="2"/>
  <c r="I220" i="2"/>
  <c r="G215" i="2"/>
  <c r="G213" i="2"/>
  <c r="I205" i="2"/>
  <c r="I203" i="2"/>
  <c r="H184" i="2"/>
  <c r="I184" i="2"/>
  <c r="H185" i="2"/>
  <c r="I185" i="2"/>
  <c r="H186" i="2"/>
  <c r="I186" i="2"/>
  <c r="E187" i="2"/>
  <c r="G187" i="2"/>
  <c r="H189" i="2"/>
  <c r="I189" i="2"/>
  <c r="E190" i="2"/>
  <c r="G190" i="2"/>
  <c r="H192" i="2"/>
  <c r="I192" i="2"/>
  <c r="G199" i="2"/>
  <c r="G197" i="2"/>
  <c r="G195" i="2"/>
  <c r="G194" i="2"/>
  <c r="G193" i="2"/>
  <c r="H174" i="2"/>
  <c r="I160" i="2"/>
  <c r="H146" i="2"/>
  <c r="H152" i="2"/>
  <c r="H160" i="2"/>
  <c r="I152" i="2"/>
  <c r="I151" i="2"/>
  <c r="I279" i="2" l="1"/>
  <c r="H279" i="2"/>
  <c r="H187" i="2"/>
  <c r="H190" i="2"/>
  <c r="I187" i="2"/>
  <c r="I190" i="2"/>
  <c r="I144" i="2"/>
  <c r="I139" i="2"/>
  <c r="E111" i="2" l="1"/>
  <c r="E101" i="2"/>
  <c r="I77" i="2"/>
  <c r="G82" i="2"/>
  <c r="I65" i="2"/>
  <c r="I61" i="2"/>
  <c r="H69" i="2"/>
  <c r="H61" i="2"/>
  <c r="H62" i="2"/>
  <c r="H63" i="2"/>
  <c r="H64" i="2"/>
  <c r="H68" i="2"/>
  <c r="I438" i="2" l="1"/>
  <c r="H438" i="2"/>
  <c r="I316" i="2" l="1"/>
  <c r="F309" i="2"/>
  <c r="F287" i="2"/>
  <c r="G287" i="2"/>
  <c r="E287" i="2"/>
  <c r="H286" i="2"/>
  <c r="I286" i="2"/>
  <c r="I285" i="2"/>
  <c r="I287" i="2" l="1"/>
  <c r="I249" i="2" l="1"/>
  <c r="F251" i="2"/>
  <c r="G251" i="2"/>
  <c r="E251" i="2"/>
  <c r="I250" i="2"/>
  <c r="H250" i="2"/>
  <c r="G227" i="2"/>
  <c r="I223" i="2"/>
  <c r="I224" i="2"/>
  <c r="I225" i="2"/>
  <c r="I226" i="2"/>
  <c r="I222" i="2"/>
  <c r="H223" i="2"/>
  <c r="H224" i="2"/>
  <c r="H225" i="2"/>
  <c r="H226" i="2"/>
  <c r="H222" i="2"/>
  <c r="F217" i="2"/>
  <c r="F228" i="2" s="1"/>
  <c r="G217" i="2"/>
  <c r="E217" i="2"/>
  <c r="I210" i="2"/>
  <c r="I207" i="2"/>
  <c r="I174" i="2" l="1"/>
  <c r="E149" i="2"/>
  <c r="H30" i="2"/>
  <c r="H35" i="2"/>
  <c r="I113" i="2"/>
  <c r="I110" i="2"/>
  <c r="G111" i="2"/>
  <c r="H110" i="2"/>
  <c r="I96" i="2" l="1"/>
  <c r="I97" i="2"/>
  <c r="F98" i="2"/>
  <c r="F114" i="2" s="1"/>
  <c r="G98" i="2"/>
  <c r="E98" i="2"/>
  <c r="H87" i="2"/>
  <c r="H88" i="2"/>
  <c r="I87" i="2"/>
  <c r="I88" i="2"/>
  <c r="G89" i="2"/>
  <c r="E89" i="2"/>
  <c r="I72" i="2"/>
  <c r="I69" i="2"/>
  <c r="I68" i="2"/>
  <c r="G70" i="2"/>
  <c r="E70" i="2"/>
  <c r="I34" i="2"/>
  <c r="I33" i="2" s="1"/>
  <c r="I35" i="2"/>
  <c r="I70" i="2" l="1"/>
  <c r="I89" i="2"/>
  <c r="H89" i="2"/>
  <c r="I420" i="2" l="1"/>
  <c r="G317" i="2" l="1"/>
  <c r="E317" i="2"/>
  <c r="H316" i="2"/>
  <c r="G149" i="2"/>
  <c r="H317" i="2" l="1"/>
  <c r="H82" i="2"/>
  <c r="I82" i="2"/>
  <c r="H139" i="2"/>
  <c r="H77" i="2"/>
  <c r="G326" i="2" l="1"/>
  <c r="E326" i="2"/>
  <c r="G323" i="2"/>
  <c r="E323" i="2"/>
  <c r="E320" i="2"/>
  <c r="G320" i="2"/>
  <c r="G312" i="2"/>
  <c r="E312" i="2"/>
  <c r="G304" i="2"/>
  <c r="G309" i="2" s="1"/>
  <c r="E304" i="2"/>
  <c r="E309" i="2" s="1"/>
  <c r="F294" i="2"/>
  <c r="G293" i="2"/>
  <c r="E293" i="2"/>
  <c r="G275" i="2"/>
  <c r="E275" i="2"/>
  <c r="G270" i="2"/>
  <c r="E270" i="2"/>
  <c r="G265" i="2"/>
  <c r="E265" i="2"/>
  <c r="G259" i="2"/>
  <c r="E259" i="2"/>
  <c r="G246" i="2"/>
  <c r="E246" i="2"/>
  <c r="I309" i="2" l="1"/>
  <c r="H246" i="2"/>
  <c r="I259" i="2"/>
  <c r="I270" i="2"/>
  <c r="I293" i="2"/>
  <c r="H326" i="2"/>
  <c r="H304" i="2"/>
  <c r="I251" i="2"/>
  <c r="H312" i="2"/>
  <c r="I265" i="2"/>
  <c r="I275" i="2"/>
  <c r="H320" i="2"/>
  <c r="H251" i="2"/>
  <c r="H259" i="2"/>
  <c r="H265" i="2"/>
  <c r="H270" i="2"/>
  <c r="H275" i="2"/>
  <c r="H293" i="2"/>
  <c r="I246" i="2"/>
  <c r="I281" i="2"/>
  <c r="H281" i="2"/>
  <c r="H308" i="2"/>
  <c r="H109" i="2" l="1"/>
  <c r="I109" i="2"/>
  <c r="I64" i="2"/>
  <c r="H111" i="2" l="1"/>
  <c r="I418" i="2"/>
  <c r="H418" i="2" l="1"/>
  <c r="I477" i="2" l="1"/>
  <c r="H477" i="2"/>
  <c r="E475" i="2"/>
  <c r="E476" i="2" s="1"/>
  <c r="I473" i="2"/>
  <c r="H473" i="2"/>
  <c r="I470" i="2"/>
  <c r="H470" i="2"/>
  <c r="I468" i="2"/>
  <c r="H468" i="2"/>
  <c r="I466" i="2"/>
  <c r="H466" i="2"/>
  <c r="I464" i="2"/>
  <c r="H464" i="2"/>
  <c r="I462" i="2"/>
  <c r="H462" i="2"/>
  <c r="I460" i="2"/>
  <c r="H460" i="2"/>
  <c r="I458" i="2"/>
  <c r="H458" i="2"/>
  <c r="I456" i="2"/>
  <c r="H456" i="2"/>
  <c r="I454" i="2"/>
  <c r="H454" i="2"/>
  <c r="I452" i="2"/>
  <c r="H452" i="2"/>
  <c r="I450" i="2"/>
  <c r="H450" i="2"/>
  <c r="I448" i="2"/>
  <c r="H448" i="2"/>
  <c r="I446" i="2"/>
  <c r="H446" i="2"/>
  <c r="I444" i="2"/>
  <c r="H444" i="2"/>
  <c r="I442" i="2"/>
  <c r="H442" i="2"/>
  <c r="I440" i="2"/>
  <c r="H440" i="2"/>
  <c r="I436" i="2"/>
  <c r="H436" i="2"/>
  <c r="I434" i="2"/>
  <c r="H434" i="2"/>
  <c r="I432" i="2"/>
  <c r="H432" i="2"/>
  <c r="I430" i="2"/>
  <c r="H430" i="2"/>
  <c r="I428" i="2"/>
  <c r="H428" i="2"/>
  <c r="I426" i="2"/>
  <c r="H426" i="2"/>
  <c r="I424" i="2"/>
  <c r="H424" i="2"/>
  <c r="I422" i="2"/>
  <c r="H422" i="2"/>
  <c r="H420" i="2"/>
  <c r="I405" i="2"/>
  <c r="H405" i="2"/>
  <c r="I403" i="2"/>
  <c r="H403" i="2"/>
  <c r="I401" i="2"/>
  <c r="H401" i="2"/>
  <c r="I398" i="2"/>
  <c r="I395" i="2"/>
  <c r="I392" i="2"/>
  <c r="I390" i="2"/>
  <c r="H390" i="2"/>
  <c r="I388" i="2"/>
  <c r="H388" i="2"/>
  <c r="I386" i="2"/>
  <c r="H386" i="2"/>
  <c r="I384" i="2"/>
  <c r="H384" i="2"/>
  <c r="I382" i="2"/>
  <c r="H382" i="2"/>
  <c r="I379" i="2"/>
  <c r="H379" i="2"/>
  <c r="I377" i="2"/>
  <c r="H377" i="2"/>
  <c r="I375" i="2"/>
  <c r="H375" i="2"/>
  <c r="I373" i="2"/>
  <c r="H373" i="2"/>
  <c r="I371" i="2"/>
  <c r="H371" i="2"/>
  <c r="I369" i="2"/>
  <c r="H369" i="2"/>
  <c r="I367" i="2"/>
  <c r="H367" i="2"/>
  <c r="I365" i="2"/>
  <c r="H365" i="2"/>
  <c r="I363" i="2"/>
  <c r="H363" i="2"/>
  <c r="G361" i="2"/>
  <c r="E361" i="2"/>
  <c r="I360" i="2"/>
  <c r="H360" i="2"/>
  <c r="I359" i="2"/>
  <c r="H359" i="2"/>
  <c r="G357" i="2"/>
  <c r="E357" i="2"/>
  <c r="I356" i="2"/>
  <c r="H356" i="2"/>
  <c r="I355" i="2"/>
  <c r="H355" i="2"/>
  <c r="G353" i="2"/>
  <c r="E353" i="2"/>
  <c r="I352" i="2"/>
  <c r="H352" i="2"/>
  <c r="I351" i="2"/>
  <c r="H351" i="2"/>
  <c r="G349" i="2"/>
  <c r="E349" i="2"/>
  <c r="I348" i="2"/>
  <c r="H348" i="2"/>
  <c r="I347" i="2"/>
  <c r="H347" i="2"/>
  <c r="G345" i="2"/>
  <c r="E345" i="2"/>
  <c r="I344" i="2"/>
  <c r="H344" i="2"/>
  <c r="I343" i="2"/>
  <c r="H343" i="2"/>
  <c r="I338" i="2"/>
  <c r="H338" i="2"/>
  <c r="I336" i="2"/>
  <c r="H336" i="2"/>
  <c r="I334" i="2"/>
  <c r="H334" i="2"/>
  <c r="I332" i="2"/>
  <c r="H332" i="2"/>
  <c r="I330" i="2"/>
  <c r="H330" i="2"/>
  <c r="I328" i="2"/>
  <c r="H328" i="2"/>
  <c r="I325" i="2"/>
  <c r="H325" i="2"/>
  <c r="I322" i="2"/>
  <c r="H322" i="2"/>
  <c r="I319" i="2"/>
  <c r="H319" i="2"/>
  <c r="I314" i="2"/>
  <c r="H314" i="2"/>
  <c r="I311" i="2"/>
  <c r="H311" i="2"/>
  <c r="H306" i="2"/>
  <c r="H309" i="2" s="1"/>
  <c r="I303" i="2"/>
  <c r="H303" i="2"/>
  <c r="I302" i="2"/>
  <c r="H302" i="2"/>
  <c r="I301" i="2"/>
  <c r="H301" i="2"/>
  <c r="I300" i="2"/>
  <c r="H300" i="2"/>
  <c r="I299" i="2"/>
  <c r="H299" i="2"/>
  <c r="I298" i="2"/>
  <c r="H298" i="2"/>
  <c r="I297" i="2"/>
  <c r="H297" i="2"/>
  <c r="I296" i="2"/>
  <c r="H296" i="2"/>
  <c r="H292" i="2"/>
  <c r="H291" i="2"/>
  <c r="H290" i="2"/>
  <c r="I289" i="2"/>
  <c r="H289" i="2"/>
  <c r="H285" i="2"/>
  <c r="H287" i="2" s="1"/>
  <c r="H278" i="2"/>
  <c r="I274" i="2"/>
  <c r="H274" i="2"/>
  <c r="I273" i="2"/>
  <c r="H273" i="2"/>
  <c r="I272" i="2"/>
  <c r="H272" i="2"/>
  <c r="I269" i="2"/>
  <c r="H269" i="2"/>
  <c r="I267" i="2"/>
  <c r="H267" i="2"/>
  <c r="I264" i="2"/>
  <c r="H264" i="2"/>
  <c r="I263" i="2"/>
  <c r="H263" i="2"/>
  <c r="I262" i="2"/>
  <c r="H262" i="2"/>
  <c r="I261" i="2"/>
  <c r="H261" i="2"/>
  <c r="H258" i="2"/>
  <c r="H257" i="2"/>
  <c r="H255" i="2"/>
  <c r="I254" i="2"/>
  <c r="H254" i="2"/>
  <c r="H253" i="2"/>
  <c r="H249" i="2"/>
  <c r="I248" i="2"/>
  <c r="H248" i="2"/>
  <c r="I245" i="2"/>
  <c r="H245" i="2"/>
  <c r="I244" i="2"/>
  <c r="H244" i="2"/>
  <c r="I243" i="2"/>
  <c r="H243" i="2"/>
  <c r="I242" i="2"/>
  <c r="H242" i="2"/>
  <c r="I241" i="2"/>
  <c r="H241" i="2"/>
  <c r="I240" i="2"/>
  <c r="H240" i="2"/>
  <c r="G238" i="2"/>
  <c r="G294" i="2" s="1"/>
  <c r="E238" i="2"/>
  <c r="E294" i="2" s="1"/>
  <c r="I237" i="2"/>
  <c r="H237" i="2"/>
  <c r="I236" i="2"/>
  <c r="H236" i="2"/>
  <c r="I235" i="2"/>
  <c r="H235" i="2"/>
  <c r="I234" i="2"/>
  <c r="H234" i="2"/>
  <c r="I233" i="2"/>
  <c r="H233" i="2"/>
  <c r="I232" i="2"/>
  <c r="H232" i="2"/>
  <c r="I231" i="2"/>
  <c r="H231" i="2"/>
  <c r="I230" i="2"/>
  <c r="H230" i="2"/>
  <c r="H220" i="2"/>
  <c r="I212" i="2"/>
  <c r="H212" i="2"/>
  <c r="I216" i="2"/>
  <c r="H216" i="2"/>
  <c r="I215" i="2"/>
  <c r="H215" i="2"/>
  <c r="I214" i="2"/>
  <c r="H214" i="2"/>
  <c r="I213" i="2"/>
  <c r="H213" i="2"/>
  <c r="H210" i="2"/>
  <c r="G208" i="2"/>
  <c r="E208" i="2"/>
  <c r="H207" i="2"/>
  <c r="I206" i="2"/>
  <c r="H206" i="2"/>
  <c r="H205" i="2"/>
  <c r="H203" i="2"/>
  <c r="G201" i="2"/>
  <c r="E201" i="2"/>
  <c r="I200" i="2"/>
  <c r="H200" i="2"/>
  <c r="I199" i="2"/>
  <c r="H199" i="2"/>
  <c r="I198" i="2"/>
  <c r="H198" i="2"/>
  <c r="I197" i="2"/>
  <c r="H197" i="2"/>
  <c r="I196" i="2"/>
  <c r="H196" i="2"/>
  <c r="I195" i="2"/>
  <c r="H195" i="2"/>
  <c r="I194" i="2"/>
  <c r="H194" i="2"/>
  <c r="I193" i="2"/>
  <c r="H193" i="2"/>
  <c r="I183" i="2"/>
  <c r="H183" i="2"/>
  <c r="G181" i="2"/>
  <c r="E181" i="2"/>
  <c r="I176" i="2"/>
  <c r="H176" i="2"/>
  <c r="I171" i="2"/>
  <c r="H171" i="2"/>
  <c r="I180" i="2"/>
  <c r="H180" i="2"/>
  <c r="I179" i="2"/>
  <c r="H179" i="2"/>
  <c r="I178" i="2"/>
  <c r="H178" i="2"/>
  <c r="I177" i="2"/>
  <c r="H177" i="2"/>
  <c r="I175" i="2"/>
  <c r="H175" i="2"/>
  <c r="I173" i="2"/>
  <c r="H173" i="2"/>
  <c r="I172" i="2"/>
  <c r="H172" i="2"/>
  <c r="I170" i="2"/>
  <c r="H170" i="2"/>
  <c r="I169" i="2"/>
  <c r="H169" i="2"/>
  <c r="I168" i="2"/>
  <c r="H168" i="2"/>
  <c r="I167" i="2"/>
  <c r="H167" i="2"/>
  <c r="G164" i="2"/>
  <c r="E164" i="2"/>
  <c r="I163" i="2"/>
  <c r="H163" i="2"/>
  <c r="I159" i="2"/>
  <c r="H159" i="2"/>
  <c r="I162" i="2"/>
  <c r="H162" i="2"/>
  <c r="I161" i="2"/>
  <c r="H161" i="2"/>
  <c r="I158" i="2"/>
  <c r="H158" i="2"/>
  <c r="I157" i="2"/>
  <c r="H157" i="2"/>
  <c r="I156" i="2"/>
  <c r="H156" i="2"/>
  <c r="I155" i="2"/>
  <c r="H155" i="2"/>
  <c r="I154" i="2"/>
  <c r="H154" i="2"/>
  <c r="I153" i="2"/>
  <c r="H153" i="2"/>
  <c r="H151" i="2"/>
  <c r="I148" i="2"/>
  <c r="H148" i="2"/>
  <c r="I147" i="2"/>
  <c r="H147" i="2"/>
  <c r="I145" i="2"/>
  <c r="H145" i="2"/>
  <c r="H144" i="2"/>
  <c r="I143" i="2"/>
  <c r="H143" i="2"/>
  <c r="I142" i="2"/>
  <c r="H142" i="2"/>
  <c r="I141" i="2"/>
  <c r="H141" i="2"/>
  <c r="I140" i="2"/>
  <c r="H140" i="2"/>
  <c r="I138" i="2"/>
  <c r="H138" i="2"/>
  <c r="G136" i="2"/>
  <c r="E136" i="2"/>
  <c r="I135" i="2"/>
  <c r="H135" i="2"/>
  <c r="I134" i="2"/>
  <c r="H134" i="2"/>
  <c r="G132" i="2"/>
  <c r="E132" i="2"/>
  <c r="I131" i="2"/>
  <c r="H131" i="2"/>
  <c r="I125" i="2"/>
  <c r="H125" i="2"/>
  <c r="I130" i="2"/>
  <c r="H130" i="2"/>
  <c r="I129" i="2"/>
  <c r="H129" i="2"/>
  <c r="I128" i="2"/>
  <c r="H128" i="2"/>
  <c r="I127" i="2"/>
  <c r="H127" i="2"/>
  <c r="I126" i="2"/>
  <c r="H126" i="2"/>
  <c r="I124" i="2"/>
  <c r="H124" i="2"/>
  <c r="I123" i="2"/>
  <c r="H123" i="2"/>
  <c r="I122" i="2"/>
  <c r="H122" i="2"/>
  <c r="I121" i="2"/>
  <c r="H121" i="2"/>
  <c r="I120" i="2"/>
  <c r="H120" i="2"/>
  <c r="I119" i="2"/>
  <c r="H119" i="2"/>
  <c r="I118" i="2"/>
  <c r="H118" i="2"/>
  <c r="I117" i="2"/>
  <c r="H117" i="2"/>
  <c r="I116" i="2"/>
  <c r="H116" i="2"/>
  <c r="H113" i="2"/>
  <c r="I108" i="2"/>
  <c r="H108" i="2"/>
  <c r="I107" i="2"/>
  <c r="H107" i="2"/>
  <c r="I106" i="2"/>
  <c r="H106" i="2"/>
  <c r="I105" i="2"/>
  <c r="H105" i="2"/>
  <c r="H103" i="2"/>
  <c r="G101" i="2"/>
  <c r="I100" i="2"/>
  <c r="H100" i="2"/>
  <c r="I95" i="2"/>
  <c r="I94" i="2"/>
  <c r="I93" i="2"/>
  <c r="I92" i="2"/>
  <c r="I91" i="2"/>
  <c r="I86" i="2"/>
  <c r="H86" i="2"/>
  <c r="I85" i="2"/>
  <c r="H85" i="2"/>
  <c r="I84" i="2"/>
  <c r="H84" i="2"/>
  <c r="I83" i="2"/>
  <c r="I81" i="2"/>
  <c r="H81" i="2"/>
  <c r="I80" i="2"/>
  <c r="H80" i="2"/>
  <c r="I79" i="2"/>
  <c r="H79" i="2"/>
  <c r="I78" i="2"/>
  <c r="H78" i="2"/>
  <c r="G75" i="2"/>
  <c r="E75" i="2"/>
  <c r="I74" i="2"/>
  <c r="H74" i="2"/>
  <c r="H72" i="2"/>
  <c r="I67" i="2"/>
  <c r="H67" i="2"/>
  <c r="I66" i="2"/>
  <c r="H66" i="2"/>
  <c r="H65" i="2"/>
  <c r="I63" i="2"/>
  <c r="I62" i="2"/>
  <c r="I60" i="2"/>
  <c r="H60" i="2"/>
  <c r="G58" i="2"/>
  <c r="E58" i="2"/>
  <c r="I57" i="2"/>
  <c r="H57" i="2"/>
  <c r="I56" i="2"/>
  <c r="H56" i="2"/>
  <c r="I55" i="2"/>
  <c r="H55" i="2"/>
  <c r="G53" i="2"/>
  <c r="E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G36" i="2"/>
  <c r="E36" i="2"/>
  <c r="H34" i="2"/>
  <c r="H33" i="2"/>
  <c r="G31" i="2"/>
  <c r="E31" i="2"/>
  <c r="I30" i="2"/>
  <c r="I29" i="2"/>
  <c r="H29" i="2"/>
  <c r="I28" i="2"/>
  <c r="H28" i="2"/>
  <c r="G26" i="2"/>
  <c r="E26" i="2"/>
  <c r="I25" i="2"/>
  <c r="H25" i="2"/>
  <c r="I24" i="2"/>
  <c r="H24" i="2"/>
  <c r="I23" i="2"/>
  <c r="H23" i="2"/>
  <c r="I22" i="2"/>
  <c r="H22" i="2"/>
  <c r="I21" i="2"/>
  <c r="H21" i="2"/>
  <c r="I20" i="2"/>
  <c r="H20" i="2"/>
  <c r="I19" i="2"/>
  <c r="H19" i="2"/>
  <c r="I18" i="2"/>
  <c r="H18" i="2"/>
  <c r="I17" i="2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36" i="2" l="1"/>
  <c r="G228" i="2"/>
  <c r="E228" i="2"/>
  <c r="I227" i="2"/>
  <c r="H227" i="2"/>
  <c r="E165" i="2"/>
  <c r="E114" i="2"/>
  <c r="G114" i="2"/>
  <c r="H31" i="2"/>
  <c r="H36" i="2"/>
  <c r="H26" i="2"/>
  <c r="H70" i="2"/>
  <c r="N470" i="2"/>
  <c r="I208" i="2"/>
  <c r="I323" i="2"/>
  <c r="H345" i="2"/>
  <c r="H353" i="2"/>
  <c r="H361" i="2"/>
  <c r="I312" i="2"/>
  <c r="I136" i="2"/>
  <c r="H181" i="2"/>
  <c r="I201" i="2"/>
  <c r="I326" i="2"/>
  <c r="I75" i="2"/>
  <c r="I98" i="2"/>
  <c r="H132" i="2"/>
  <c r="H164" i="2"/>
  <c r="H323" i="2"/>
  <c r="H136" i="2"/>
  <c r="H53" i="2"/>
  <c r="I31" i="2"/>
  <c r="H58" i="2"/>
  <c r="I101" i="2"/>
  <c r="H149" i="2"/>
  <c r="H208" i="2"/>
  <c r="H75" i="2"/>
  <c r="H98" i="2"/>
  <c r="H101" i="2"/>
  <c r="I149" i="2"/>
  <c r="I164" i="2"/>
  <c r="H238" i="2"/>
  <c r="H294" i="2" s="1"/>
  <c r="I349" i="2"/>
  <c r="I357" i="2"/>
  <c r="H201" i="2"/>
  <c r="H217" i="2"/>
  <c r="I345" i="2"/>
  <c r="I353" i="2"/>
  <c r="I361" i="2"/>
  <c r="I53" i="2"/>
  <c r="H349" i="2"/>
  <c r="H357" i="2"/>
  <c r="I476" i="2"/>
  <c r="H476" i="2"/>
  <c r="I26" i="2"/>
  <c r="I58" i="2"/>
  <c r="I111" i="2"/>
  <c r="I132" i="2"/>
  <c r="G165" i="2"/>
  <c r="I181" i="2"/>
  <c r="I217" i="2"/>
  <c r="I238" i="2"/>
  <c r="I304" i="2"/>
  <c r="I317" i="2"/>
  <c r="I320" i="2"/>
  <c r="H475" i="2"/>
  <c r="I475" i="2"/>
  <c r="I114" i="2" l="1"/>
  <c r="H114" i="2"/>
  <c r="H165" i="2"/>
  <c r="H228" i="2"/>
  <c r="I228" i="2"/>
  <c r="I165" i="2"/>
  <c r="I294" i="2"/>
</calcChain>
</file>

<file path=xl/sharedStrings.xml><?xml version="1.0" encoding="utf-8"?>
<sst xmlns="http://schemas.openxmlformats.org/spreadsheetml/2006/main" count="1831" uniqueCount="614">
  <si>
    <t xml:space="preserve">Отчёт об исполнении муниципального задания  на оказание муниципальных услуг (работ) </t>
  </si>
  <si>
    <t>Наименование услуги (работ):</t>
  </si>
  <si>
    <t>Характеристика факторов, повлиявших на отклонение фактических результатов выполнения задания от запланированных</t>
  </si>
  <si>
    <t>Решения, принятые ГРБС по итогам проведения мониторинга</t>
  </si>
  <si>
    <t>Исполнители услуг</t>
  </si>
  <si>
    <t>Показатели,</t>
  </si>
  <si>
    <t>ед. изм.</t>
  </si>
  <si>
    <t>Фактические значения</t>
  </si>
  <si>
    <t>Отклонения</t>
  </si>
  <si>
    <t>1. Управление образования Администрации города Апатиты Мурманской области</t>
  </si>
  <si>
    <t>МБДОУ детский сад общеразвивающего вида №1</t>
  </si>
  <si>
    <t>Человек</t>
  </si>
  <si>
    <t>МБДОУ детский сад комбинированного вида №7</t>
  </si>
  <si>
    <t>МБДОУ детский сад комбинированного вида №10</t>
  </si>
  <si>
    <t>МАДОУ детский сад комбинированного вида №15</t>
  </si>
  <si>
    <t>Отклонение в допустимых пределах</t>
  </si>
  <si>
    <t>МБДОУ детский сад комбинированного вида №17</t>
  </si>
  <si>
    <t>МБДОУ детский сад общеразвивающего вида №31</t>
  </si>
  <si>
    <t>МАДОУ детский сад для детей раннего возраста №35</t>
  </si>
  <si>
    <t>МБДОУ детский сад комбинированного вида №46</t>
  </si>
  <si>
    <t>МБДОУ детский сад общеразвивающего вида №48</t>
  </si>
  <si>
    <t>МБДОУ Детский сад комбинированного вида №49</t>
  </si>
  <si>
    <t>МБДОУ детский сад общеразвивающего вида №50</t>
  </si>
  <si>
    <t>МБДОУ детский сад комбинированного вида №54</t>
  </si>
  <si>
    <t>МБДОУ детский сад общеразвивающего вида №56</t>
  </si>
  <si>
    <t>МБДОУ детский сад общеразвивающего вида №58</t>
  </si>
  <si>
    <t>Итого</t>
  </si>
  <si>
    <t>МБДОУ детский сад присмотра и оздоровления №21</t>
  </si>
  <si>
    <t>Отклонения нет</t>
  </si>
  <si>
    <t>МБДОУ детский сад комбинированного вида №61</t>
  </si>
  <si>
    <t>МБОУ Гимназия № 1</t>
  </si>
  <si>
    <t>МБОУ ООШ № 3</t>
  </si>
  <si>
    <t>МБОУ СОШ № 4</t>
  </si>
  <si>
    <t>МБОУ СОШ № 5</t>
  </si>
  <si>
    <t>МБОУ СОШ № 6</t>
  </si>
  <si>
    <t>МБОУ СОШ № 7</t>
  </si>
  <si>
    <t>МБОУ СОШ № 10</t>
  </si>
  <si>
    <t>МБОУ СОШ № 14</t>
  </si>
  <si>
    <t>МБОУ СОШ № 15</t>
  </si>
  <si>
    <t>МБУ ДО ДДТ</t>
  </si>
  <si>
    <t>Количество человеко-часов</t>
  </si>
  <si>
    <t>Количество проведенных мероприятий</t>
  </si>
  <si>
    <t>МБУ ЦБ № 1 УО</t>
  </si>
  <si>
    <t>МБУ КХЭО УО</t>
  </si>
  <si>
    <t>тыс.кв.м.</t>
  </si>
  <si>
    <t>2. Отдел по культуре и делам молодёжи.</t>
  </si>
  <si>
    <t>МБУДО ДМШ</t>
  </si>
  <si>
    <t>МБУДО ДШИ</t>
  </si>
  <si>
    <t>МБУМП «МСЦ»</t>
  </si>
  <si>
    <t>Количество мероприятий, ед.</t>
  </si>
  <si>
    <t>Количество мероприятий, ед</t>
  </si>
  <si>
    <t>МАУ АГДК</t>
  </si>
  <si>
    <t>Количество клубных формирований, ед.</t>
  </si>
  <si>
    <t xml:space="preserve">МБУК ЦБС </t>
  </si>
  <si>
    <t>Посещаемость, чел.</t>
  </si>
  <si>
    <t>МБУК ЦБС</t>
  </si>
  <si>
    <t>Объем поступлений, экз.</t>
  </si>
  <si>
    <t>Объем фондов, экз.</t>
  </si>
  <si>
    <t>Количество пользователей отчетов, ед.</t>
  </si>
  <si>
    <t>МБУ «ЦБХО ОКиДМ»</t>
  </si>
  <si>
    <t>Количество обслуживаемых учреждений, ед.</t>
  </si>
  <si>
    <t>3. Комитет по физической культуре и спорту Администрации города Апатиты Мурманской области</t>
  </si>
  <si>
    <t>МБУ «Централизованная бухгалтерия Комитета по физической культуре и спорту»</t>
  </si>
  <si>
    <t>МАУ СШ «Юность»</t>
  </si>
  <si>
    <t>Численность, чел.</t>
  </si>
  <si>
    <t>МАУ СШ «Олимп»</t>
  </si>
  <si>
    <t>МАУ ФСК «Атлет»</t>
  </si>
  <si>
    <t>4. Администрация города Апатиты</t>
  </si>
  <si>
    <t>МКУ «Муниципальный архив города Апатиты»</t>
  </si>
  <si>
    <t>% исполнения</t>
  </si>
  <si>
    <t>4.1.Обеспечение сохранности и учет архивных документов</t>
  </si>
  <si>
    <t>4.2. Комплектование архивными документами</t>
  </si>
  <si>
    <t>925112Ф.99.1БА73АА00000</t>
  </si>
  <si>
    <t>Объем хранимых дел (документов)</t>
  </si>
  <si>
    <t>925112Ф.99.1.БА70АА00000</t>
  </si>
  <si>
    <t>Количество дел  (документов), принятых на  хранение, ед.</t>
  </si>
  <si>
    <t>Количество дел (документов) включенных в состав Архивного фонда Российской Федерации, ед.</t>
  </si>
  <si>
    <t>3.6. Спортивная подготовка по олимпийским видам спорта (вид спорта – плавание, этап начальной подготовки)</t>
  </si>
  <si>
    <t>3.7. Спортивная подготовка по олимпийским видам спорта (вид спорта – плавание, тренировочный этап (этап спортивной специализации)</t>
  </si>
  <si>
    <t>3.8. Спортивная подготовка по олимпийским видам спорта (вид спорта – хоккей, этап начальной подготовки)</t>
  </si>
  <si>
    <t>3.9. Спортивная подготовка по олимпийским видам спорта (вид спорта – хоккей, тренировочный этап (этап спортивной специализации)</t>
  </si>
  <si>
    <t>3.10. Спортивная подготовка по олимпийским видам спорта (вид спорта – фигурное катание, этап начальной подготовки)</t>
  </si>
  <si>
    <t>3.11. Спортивная подготовка по олимпийским видам спорта (вид спорта – фигурное катание, тренировочный этап (этап спортивной специализации)</t>
  </si>
  <si>
    <t>3.12. Спортивная подготовка по олимпийским видам спорта (вид спорта – дзюдо, этап начальной подготовки)</t>
  </si>
  <si>
    <t>3.13. Спортивная подготовка по олимпийским видам спорта (вид спорта – дзюдо, тренировочный этап (этап спортивной специализации)</t>
  </si>
  <si>
    <t>3.14. Спортивная подготовка по олимпийским видам спорта (вид спорта – баскетбол, этап начальной подготовки)</t>
  </si>
  <si>
    <t>3.15. Спортивная подготовка по олимпийским видам спорта (вид спорта – баскетбол, тренировочный этап (этап спортивной специализации)</t>
  </si>
  <si>
    <t>3.16. Спортивная подготовка по олимпийским видам спорта (вид спорта – бокс, этап начальной подготовки)</t>
  </si>
  <si>
    <t>3.17. Спортивная подготовка по олимпийским видам спорта (вид спорта – бокс, тренировочный этап (этап спортивной специализации)</t>
  </si>
  <si>
    <t>3.18. Спортивная подготовка по олимпийским видам спорта (вид спорта – лыжные гонки, этап начальной подготовки)</t>
  </si>
  <si>
    <t>3.19. Спортивная подготовка по олимпийским видам спорта (вид спорта – лыжные гонки, тренировочный этап (этап спортивной специализации)</t>
  </si>
  <si>
    <t>3.20. Спортивная подготовка по олимпийским видам спорта (вид спорта – футбол, этап начальной подготовки)</t>
  </si>
  <si>
    <t>3.21. Спортивная подготовка по олимпийским видам спорта (вид спорта – футбол, тренировочный этап (этап спортивной специализации)</t>
  </si>
  <si>
    <t>3.22. Организация и проведение спортивно-оздоровительной работы по развитию физической культуры и спорта среди различных групп населения</t>
  </si>
  <si>
    <t>2.10.  Организация мероприятий в сфере молодежной политики, направленных на формирование системы развития талантливой и инициативной молодежи, создание условий для самореализации подростков и молодежи, развитие творческого, профессионального, интеллектуального потенциалов подростков и молодежи</t>
  </si>
  <si>
    <t>2.11. Организация мероприятий в сфере молодежной политики, направленных на гражданское и патриотическое воспитание молодежи, воспитание толерантности в молодежной среде, формирование правовых, культурных и нравственных ценностей среди  молодежи</t>
  </si>
  <si>
    <t>2.12. Организация мероприятий в сфере молодежной политики, направленных на вовлечение молодежи в инновационную, предпринимательскую, добровольческую деятельность, а также на развитие гражданской активности молодежи и формирование здорового образа жизни</t>
  </si>
  <si>
    <t>2.20. Ведение бухгалтерского учета бюджетными учреждениями, формирование регистров бухгалтерского учета (бюджетные учреждения)</t>
  </si>
  <si>
    <t>2.21. Ведение бухгалтерского учета автономными учреждениями, формирование регистров бухгалтерского учета (автономные учреждения)</t>
  </si>
  <si>
    <t>2.22. Ведение бюджетного учета, формирование регистров органами власти</t>
  </si>
  <si>
    <t>2.24. Формирование финансовой (бухгалтерской) отчетности бюджетных и автономных учреждений</t>
  </si>
  <si>
    <t>Номер услуги, работы (номер реестровой записи)</t>
  </si>
  <si>
    <t>Количество посещений (среднегодовой показатель)</t>
  </si>
  <si>
    <t>801011О.99.0.БВ24ВТ22000</t>
  </si>
  <si>
    <t>801011О.99.0.БВ24ВУ42000</t>
  </si>
  <si>
    <t>801011О.99.0.БВ24ВУ43000</t>
  </si>
  <si>
    <t>801011О.99.0.БВ24ВЩ42000</t>
  </si>
  <si>
    <t>801011О.99.0.БВ24ВЭ62000</t>
  </si>
  <si>
    <t>801011О.99.0.БВ24ДН82000</t>
  </si>
  <si>
    <t>801011О.99.0.БВ24ГГ62000</t>
  </si>
  <si>
    <t>801011О.99.0.БВ24ГД82000</t>
  </si>
  <si>
    <t>801011О.99.0.БВ24БТ62000</t>
  </si>
  <si>
    <t>801011О.99.0.БВ24АК62000</t>
  </si>
  <si>
    <t>853212О.99.0.БВ23АГ14000</t>
  </si>
  <si>
    <t>853212О.99.0.БВ23АГ15000</t>
  </si>
  <si>
    <t>853211О.99.0.БВ19АА20000</t>
  </si>
  <si>
    <t>853211О.99.0.БВ19АБ04000</t>
  </si>
  <si>
    <t>853212О.99.0.БВ21АА00003</t>
  </si>
  <si>
    <t>853212О.99.0.БВ22АА00001</t>
  </si>
  <si>
    <t>801011О.99.0.БВ24АТ22000</t>
  </si>
  <si>
    <t>801012О.99.0.БА81АЭ92001</t>
  </si>
  <si>
    <t>801012О.99.0.БА81АЩ72001</t>
  </si>
  <si>
    <t>801012О.99.0.БА81АБ68001</t>
  </si>
  <si>
    <t>801012О.99.0.БА81АА00001</t>
  </si>
  <si>
    <t>801012О.99.0.БА81АА24001</t>
  </si>
  <si>
    <t>802111О.99.0.БА96АЮ58001</t>
  </si>
  <si>
    <t>802111О.99.0.БА96АП76001</t>
  </si>
  <si>
    <t>802111О.99.0.БА96АА00001</t>
  </si>
  <si>
    <t>802111О.99.0.БА96АЭ33001</t>
  </si>
  <si>
    <t>802111О.99.0.БА96АБ75001</t>
  </si>
  <si>
    <t>802111О.99.0.БА96АА25001</t>
  </si>
  <si>
    <t>802112О.99.0.ББ11АП76001</t>
  </si>
  <si>
    <t>801012О.99.0.БА81АЮ16001</t>
  </si>
  <si>
    <t>802111О.99.0.БА96АЮ83001</t>
  </si>
  <si>
    <t>802111О.99.0.БА96АЛ26001</t>
  </si>
  <si>
    <t>801012О.99.0.БА81АЮ40001</t>
  </si>
  <si>
    <t>802111О.99.0.БА96АР01001</t>
  </si>
  <si>
    <t>802111О.99.0.БА96АЧ08001</t>
  </si>
  <si>
    <t>2.1. Реализация дополнительных общеразвивающих программ (художественная направленность)</t>
  </si>
  <si>
    <t>2.9. Организация мероприятий, направленных на профилактику асоциального и деструктивного поведения подростков и молодежи, поддержка детей и молодежи, находящейся в социально-опасном положении</t>
  </si>
  <si>
    <t xml:space="preserve">2.13. Работа по организации деятельности клубных формирований и формирований самодеятельного народного творчества </t>
  </si>
  <si>
    <t>2.16. Библиотечное, библиографическое и информационное обслуживание пользователей библиотек (в стационарных условиях)</t>
  </si>
  <si>
    <t>801011О.99.0.БВ24АТ02000</t>
  </si>
  <si>
    <t>802111О.99.0.БА96АО51001</t>
  </si>
  <si>
    <t>692021.P.54.1.23010001001</t>
  </si>
  <si>
    <t>692021.P.54.1.23050001001</t>
  </si>
  <si>
    <t>692021.P.54.1.23040001001</t>
  </si>
  <si>
    <t>692021.P.54.1.23060001001</t>
  </si>
  <si>
    <t>2.23. Формирование бюджетной отчетности для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</t>
  </si>
  <si>
    <t>2.25. Содержание (эксплуатация) имущества</t>
  </si>
  <si>
    <t>3.1.  Формирование бюджетной отчетности для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</t>
  </si>
  <si>
    <t>3.2.  Формирование финансовой (бухгалтерской) отчетности бюджетных и автономных учреждений</t>
  </si>
  <si>
    <t>3.3. Ведение бюджетного учета, формирование регистров органами власти</t>
  </si>
  <si>
    <t>3.4.  Ведение бухгалтерского учета бюджетными учреждениями, формирование регистров бухгалтерского учета</t>
  </si>
  <si>
    <t>3.5.  Ведение бухгалтерского учета автономными учреждениями, формирование регистров бухгалтерского учета</t>
  </si>
  <si>
    <t>692021.P.54.1.23020001001</t>
  </si>
  <si>
    <t>931900О.99.0.БВ27АБ30001</t>
  </si>
  <si>
    <t>931900О.99.0.БВ27АБ31001</t>
  </si>
  <si>
    <t>931900О.99.0.БВ27АВ40001</t>
  </si>
  <si>
    <t>931900О.99.0.БВ27АВ41001</t>
  </si>
  <si>
    <t>931900О.99.0.БВ27АВ25001</t>
  </si>
  <si>
    <t>931900О.99.0.БВ27АВ26001</t>
  </si>
  <si>
    <t>931900О.99.0.БВ27АА85001</t>
  </si>
  <si>
    <t>931900О.99.0.БВ27АА86001</t>
  </si>
  <si>
    <t>931900О.99.0.БВ27АА10001</t>
  </si>
  <si>
    <t>931900О.99.0.БВ27АА11001</t>
  </si>
  <si>
    <t>931900О.99.0.БВ27АА25001</t>
  </si>
  <si>
    <t>931900О.99.0.БВ27АА26001</t>
  </si>
  <si>
    <t>931900О.99.0.БВ27АБ15001</t>
  </si>
  <si>
    <t>931900О.99.0.БВ27АБ16001</t>
  </si>
  <si>
    <t>931900О.99.0.БВ27АВ35001</t>
  </si>
  <si>
    <t>931900О.99.0.БВ27АВ36001</t>
  </si>
  <si>
    <t>931110.P.54.1.18160001001</t>
  </si>
  <si>
    <t>3.23. Организация и проведение официальных физкультурных (физкультурно-оздоровительных) мероприятий</t>
  </si>
  <si>
    <t>931110.P.54.1.18100001001</t>
  </si>
  <si>
    <t>3.24.  Обеспечение участия в официальных физкультурных (физкультурно-оздоровительных) мероприятиях</t>
  </si>
  <si>
    <t>931110.P.54.1.18230001001</t>
  </si>
  <si>
    <t>3.25. Организация и проведение официальных спортивных мероприятий</t>
  </si>
  <si>
    <t>931110.P.54.1.18050001001</t>
  </si>
  <si>
    <t>3.26.  Обеспечение участия спортивных сборных команд в официальных спортивных мероприятиях</t>
  </si>
  <si>
    <t>931110.P.54.1.18200001001</t>
  </si>
  <si>
    <t>3.27.  Организация и проведение физкультурных и спортивных мероприятий в рамках Всероссийского физкультурно-спортивного комплекса "Готов к труду и обороне" (ГТО) (за исключением тестирования выполнения нормативов испытаний комплекса ГТО)</t>
  </si>
  <si>
    <t>931110.P.54.1.18140001001</t>
  </si>
  <si>
    <t>3.28.  Организация мероприятий по подготовке спортивных сборных команд</t>
  </si>
  <si>
    <t>931110.P.54.1.18130001001</t>
  </si>
  <si>
    <t>3.29.  Проведение тестирования выполнения нормативов испытаний (тестов) комплекса ГТО</t>
  </si>
  <si>
    <t>931110.P.54.1.18300001001</t>
  </si>
  <si>
    <t>3.30.  Обеспечение доступа к объектам спорта</t>
  </si>
  <si>
    <t>931110.P.54.1.18240001001</t>
  </si>
  <si>
    <t>925112Ф.99.1.БА70АА00001</t>
  </si>
  <si>
    <t>2.2. Реализация дополнительных предпрофессиональных программ в области искусств (народные инструменты)</t>
  </si>
  <si>
    <t>2.3. Реализация дополнительных предпрофессиональных программ в области искусств (хоровое пение)</t>
  </si>
  <si>
    <t>804200О.99.0.ББ52АЕ76000</t>
  </si>
  <si>
    <t>804200О.99.0.ББ52АЖ24000</t>
  </si>
  <si>
    <t>804200О.99.0.ББ52АЕ52000</t>
  </si>
  <si>
    <t>804200О.99.0.ББ52АЕ28000</t>
  </si>
  <si>
    <t>804200О.99.0.ББ52АЕ04000</t>
  </si>
  <si>
    <t>692021.Р.54.1.23010001001</t>
  </si>
  <si>
    <t>692021.Р.54.1.23020001001</t>
  </si>
  <si>
    <t>692021.Р.54.1.23060001001</t>
  </si>
  <si>
    <t>692021.Р.54.1.23050001001</t>
  </si>
  <si>
    <t>683213.Р.54.1.05070001002</t>
  </si>
  <si>
    <t>кол-во рейсов</t>
  </si>
  <si>
    <t>802112О.99.0.ББ55АБ04000</t>
  </si>
  <si>
    <t>802112О.99.0.ББ55АВ16000</t>
  </si>
  <si>
    <t>802112О.99.0.ББ55АА48000</t>
  </si>
  <si>
    <t>2.4. Реализация дополнительных предпрофессиональных программ в области искусств (духовые и ударные инструменты)</t>
  </si>
  <si>
    <t>802112О.99.0.ББ55АБ60000</t>
  </si>
  <si>
    <t>2.5. Реализация дополнительных предпрофессиональных программ в области искусств (фортепиано)</t>
  </si>
  <si>
    <t>2.6. Реализация дополнительных предпрофессиональных программ в области искусств (струнные инструменты)</t>
  </si>
  <si>
    <t>802112О.99.0.ББ55АГ28000</t>
  </si>
  <si>
    <t>932929.Р.54.1.19040001001</t>
  </si>
  <si>
    <t>932929.Р.54.1.19050001001</t>
  </si>
  <si>
    <t>932929.Р.54.1.19060001001</t>
  </si>
  <si>
    <t>2.7. Реализация дополнительных предпрофессиональных программ в области искусств (живопись)</t>
  </si>
  <si>
    <t>802112О.99.0.ББ55АД40000</t>
  </si>
  <si>
    <t>2.8. Реализация дополнительных предпрофессиональных программ в области искусств (хореографическое творчество)</t>
  </si>
  <si>
    <t>802112О.99.0.ББ55АЖ08000</t>
  </si>
  <si>
    <t>910100О.99.0.ББ83АА00000</t>
  </si>
  <si>
    <t>2.17. Библиотечное, библиографическое и информационное обслуживание пользователей библиотеки (удаленно через сеть Интернет)</t>
  </si>
  <si>
    <t>910100О.99.0.ББ83АА02000</t>
  </si>
  <si>
    <t>2.18. Работа по библиографической обработке документов и созданию каталогов</t>
  </si>
  <si>
    <t>910111.Р.54.1.13070001001</t>
  </si>
  <si>
    <t>2.19. Работа по формированию, учету, изучению, обеспечению физического сохранения и безопасности фондов библиотек, включая оцифровку фондов</t>
  </si>
  <si>
    <t>910111.Р.54.1.13060001001</t>
  </si>
  <si>
    <t>692021.Р.54.1.23040001001</t>
  </si>
  <si>
    <t>683213.Р.54.1.05060001002</t>
  </si>
  <si>
    <t>тел: (81555)60247</t>
  </si>
  <si>
    <t>Исполнители:</t>
  </si>
  <si>
    <t>Отклонение в допустимых пределах.</t>
  </si>
  <si>
    <t>Количество согласованных нормативных документов, регламентирующих деятельность архивных и делопроизводственных служб</t>
  </si>
  <si>
    <t>Присмотр и уход (все категории)</t>
  </si>
  <si>
    <t>Обучение 1-4 классы</t>
  </si>
  <si>
    <t>Обучение 5-9 классы</t>
  </si>
  <si>
    <t>Обучение 10-11 классы</t>
  </si>
  <si>
    <t>Реализация общеобразовательных программ в ДОУ (все направления и все категории)</t>
  </si>
  <si>
    <t>Плановые значения (первоначальные)</t>
  </si>
  <si>
    <t xml:space="preserve">Плановые значения </t>
  </si>
  <si>
    <t>801011О.99.0.БВ24ДН83000</t>
  </si>
  <si>
    <t>801011О.99.0.БВ24ГД83000</t>
  </si>
  <si>
    <t>Количество мероприятий, шт.</t>
  </si>
  <si>
    <t>Количество привлеченных лиц, чел.</t>
  </si>
  <si>
    <t>804200О.99.0.ББ52АЖ00000</t>
  </si>
  <si>
    <t>802111О.99.0.БА96АЯ08001</t>
  </si>
  <si>
    <t>801012О.99.0.БА81АЦ60001</t>
  </si>
  <si>
    <t>823011.P.54.1.01010001001</t>
  </si>
  <si>
    <t>493121.P.54.1.01090001003</t>
  </si>
  <si>
    <t xml:space="preserve">Зарплату выплачивали полностью. </t>
  </si>
  <si>
    <t>Показатели не менялись с отчета за 1-ое полугодие</t>
  </si>
  <si>
    <t>Плановое финансовое обеспечение на выполнение муниципального задания – 830,0 тыс. рублей.</t>
  </si>
  <si>
    <t>-</t>
  </si>
  <si>
    <t>К.А. Колесникова</t>
  </si>
  <si>
    <t>Отклонения по полугодию нет.</t>
  </si>
  <si>
    <t>802112О.99.0.ББ11АР26001</t>
  </si>
  <si>
    <t>802111О.99.0.БА96АГ00000</t>
  </si>
  <si>
    <t>1.64. Организация и осуществление транспортного обслуживания учащихся образовательных организаций и воспитанников дошкольных образовательных организаций</t>
  </si>
  <si>
    <t>932929.Р.54.1.19010001002</t>
  </si>
  <si>
    <t>900410.Р.54.1.13100001003</t>
  </si>
  <si>
    <t>2.14. Организация и проведение культурно-массовых мероприятий (иные зрелищные мероприятия)</t>
  </si>
  <si>
    <t>900410.Р.54.1.13170001003</t>
  </si>
  <si>
    <t>2.15. Организация и проведение культурно-массовых мероприятий (фестиваль, выставка, конкурс, смотр)</t>
  </si>
  <si>
    <t>900410.Р.54.1.13160001003</t>
  </si>
  <si>
    <t>Отклонение в пределах допустимого значения.</t>
  </si>
  <si>
    <t>1.2. Реализация основных общеобразовательных программ дошкольного образования (Обучающиеся с ограниченными возможностями здоровья (ОВЗ)) от 1 года до 3 лет</t>
  </si>
  <si>
    <t>1.3. Реализация основных общеобразовательных программ дошкольного образования (дети – инвалиды) от 1 года до 3 лет</t>
  </si>
  <si>
    <r>
      <t>1.4</t>
    </r>
    <r>
      <rPr>
        <sz val="11"/>
        <color theme="1"/>
        <rFont val="Times New Roman"/>
        <family val="1"/>
        <charset val="204"/>
      </rPr>
      <t xml:space="preserve">. </t>
    </r>
    <r>
      <rPr>
        <b/>
        <sz val="11"/>
        <color theme="1"/>
        <rFont val="Times New Roman"/>
        <family val="1"/>
        <charset val="204"/>
      </rPr>
      <t>Реализация основных общеобразовательных программ дошкольного образования (очная) дети от 3 лет до 8 лет</t>
    </r>
  </si>
  <si>
    <t>Муниципальное задание выполнено.</t>
  </si>
  <si>
    <t>1.5. Реализация основных общеобразовательных программ дошкольного образования (Обучающиеся с ограниченными возможностями здоровья (ОВЗ)) от 3 лет до 8 лет</t>
  </si>
  <si>
    <t>1.6. Реализация основных общеобразовательных программ дошкольного образования (Дети - инвалиды) от 3 лет до 8 лет, группа полного дня</t>
  </si>
  <si>
    <t>МБДОУ № 7 г. Апатиты</t>
  </si>
  <si>
    <t>МБДОУ № 10 г. Апатиты</t>
  </si>
  <si>
    <t>МБДОУ № 17 г. Апатиты</t>
  </si>
  <si>
    <t>МБДОУ № 31 г. Апатиты</t>
  </si>
  <si>
    <t>МАДОУ № 35 г. Апатиты</t>
  </si>
  <si>
    <t>МБДОУ № 46 г. Апатиты</t>
  </si>
  <si>
    <t>МБДОУ № 48 г. Апатиты</t>
  </si>
  <si>
    <t>МБДОУ № 50 г. Апатиты</t>
  </si>
  <si>
    <t>МБДОУ № 54 г. Апатиты</t>
  </si>
  <si>
    <t>МБДОУ № 58 г. Апатиты</t>
  </si>
  <si>
    <t>МБДОУ № 61 г. Апатиты</t>
  </si>
  <si>
    <t>1.7. Реализация основных общеобразовательных программ дошкольного образования (Дети - инвалиды) от 3 лет до 8 лет, группа продленного дня, очная</t>
  </si>
  <si>
    <t>1.8. Реализация основных общеобразовательных программ дошкольного образования (Обучающиеся за исключением обучающихся с ограниченными возможностями здоровья (ОВЗ) и детей-инвалидов) от 3 лет до 8 лет, группа продленного дня</t>
  </si>
  <si>
    <t>МБДОУ № 1 г. Апатиты</t>
  </si>
  <si>
    <t>МАДОУ № 15 г. Апатиты</t>
  </si>
  <si>
    <t>МБДОУ № 49 г. Апатиты</t>
  </si>
  <si>
    <t>1.9. Реализация основных общеобразовательных программ дошкольного образования. Адаптированная программа. От 3 лет до 8 лет, группа полного дня.</t>
  </si>
  <si>
    <t>1.10. Реализация основных общеобразовательных программ дошкольного образования (адаптированная образовательная программа для детей-инвалидов) от 3 лет до 8 лет</t>
  </si>
  <si>
    <t>1.11. Реализация основных общеобразовательных программ дошкольного образования (адаптированная образовательная программа для детей-инвалидов, обучающихся по состоянию здоровья на дому) от 3 лет до 8 лет,очно-заочная</t>
  </si>
  <si>
    <t>1.12. Реализация основных общеобразовательных программ дошкольного образования (адаптированная образовательная программа для детей-инвалидов, обучающихся по состоянию здоровья на дому) от 3 лет до 8 лет, заочная</t>
  </si>
  <si>
    <t>1.13. Реализация основных общеобразовательных программ дошкольного образования (адаптированная образовательная программа для детей-инвалидов, обучающихся по состоянию здоровья на дому) от 3 лет до 8 лет</t>
  </si>
  <si>
    <t>1.14. Реализация основных общеобразовательных программ дошкольного образования от 3 лет до 8 лет (форма- очная), группа продленного дня</t>
  </si>
  <si>
    <r>
      <t>1.15</t>
    </r>
    <r>
      <rPr>
        <sz val="11"/>
        <color theme="1"/>
        <rFont val="Times New Roman"/>
        <family val="1"/>
        <charset val="204"/>
      </rPr>
      <t xml:space="preserve">. </t>
    </r>
    <r>
      <rPr>
        <b/>
        <sz val="11"/>
        <color theme="1"/>
        <rFont val="Times New Roman"/>
        <family val="1"/>
        <charset val="204"/>
      </rPr>
      <t>Присмотр и уход (Физические лица льготных категорий, определяемых учредителем)</t>
    </r>
  </si>
  <si>
    <t>1.16. Присмотр и уход (Физические лица льготных категорий, определяемых учредителем, группа продленого дня, без указания возраста )</t>
  </si>
  <si>
    <r>
      <t>1.17</t>
    </r>
    <r>
      <rPr>
        <sz val="11"/>
        <color theme="1"/>
        <rFont val="Times New Roman"/>
        <family val="1"/>
        <charset val="204"/>
      </rPr>
      <t xml:space="preserve">. </t>
    </r>
    <r>
      <rPr>
        <b/>
        <sz val="11"/>
        <color theme="1"/>
        <rFont val="Times New Roman"/>
        <family val="1"/>
        <charset val="204"/>
      </rPr>
      <t>Присмотр и уход (дети-сироты и дети, оставшиеся без попечения родителей)</t>
    </r>
  </si>
  <si>
    <t>1.18. Присмотр и уход (дети – инвалиды)</t>
  </si>
  <si>
    <r>
      <t>1.19</t>
    </r>
    <r>
      <rPr>
        <sz val="11"/>
        <color theme="1"/>
        <rFont val="Times New Roman"/>
        <family val="1"/>
        <charset val="204"/>
      </rPr>
      <t xml:space="preserve">. </t>
    </r>
    <r>
      <rPr>
        <b/>
        <sz val="11"/>
        <color theme="1"/>
        <rFont val="Times New Roman"/>
        <family val="1"/>
        <charset val="204"/>
      </rPr>
      <t>Коррекционно-развивающая, компенсирующая и логопедическая помощь обучающимся</t>
    </r>
  </si>
  <si>
    <r>
      <t>1.20</t>
    </r>
    <r>
      <rPr>
        <sz val="11"/>
        <color theme="1"/>
        <rFont val="Times New Roman"/>
        <family val="1"/>
        <charset val="204"/>
      </rPr>
      <t xml:space="preserve">. </t>
    </r>
    <r>
      <rPr>
        <b/>
        <sz val="11"/>
        <color theme="1"/>
        <rFont val="Times New Roman"/>
        <family val="1"/>
        <charset val="204"/>
      </rPr>
      <t>Психолого-педагогическое консультирование обучающихся, их родителей (законных представителей) и педагогических работников (очная)</t>
    </r>
  </si>
  <si>
    <t>1.21. Реализация основных общеобразовательных программ начального общего образования (обучающиеся за исключением обучающихся с ограниченными возможностями здоровья (ОВЗ) и детей-инвалидов), очная, 1-4 классы</t>
  </si>
  <si>
    <t>1.22. Реализация основных общеобразовательных программ начального общего образования (очная) (1-4 классы)</t>
  </si>
  <si>
    <t>1.23. Реализация основных общеобразовательных программ начального общего образования (проходящие обучение по состоянию здоровья в медицинских организациях 1-4 классы)</t>
  </si>
  <si>
    <t>1.24. Реализация основных общеобразовательных программ начального общего образования (адаптированная образовательная программа для детей инвалидов, проходящих обучение по состоянию здоровья на дому) 1-4 классы</t>
  </si>
  <si>
    <t>1.25. Реализация основных общеобразовательных программ начального общего образования (дети-инвалиды,проходящие обучение по состоянию здоровья на дому) 1 – 4 классы</t>
  </si>
  <si>
    <t>1.26. Реализация основных общеобразовательных программ начального общего образования (адаптированная образовательная программа для обучающихся с ограниченными возможностями здоровья (ОВЗ)) 1 – 4 классы</t>
  </si>
  <si>
    <t>1.27. Реализация основных общеобразовательных программ начального общего образования (адаптированная образовательная программа для обучающихся с ограниченными возможностями здоровья (ОВЗ), проходящих обучение по состоянию здоровья на дому) 1 – 4 классы</t>
  </si>
  <si>
    <t>1.28. Реализация основных общеобразовательных программ начального общего образования (обучающиеся с ограниченными возможностями здоровья (ОВЗ) на дому) 1 – 4 классы</t>
  </si>
  <si>
    <t>1.29. Реализация основных общеобразовательных программ основного общего образования (очная) (5-9 классы)</t>
  </si>
  <si>
    <t>1.30. Реализация основных общеобразовательных программ основного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обучение)) 5 – 9 классы</t>
  </si>
  <si>
    <t>1.31. Реализация основных общеобразовательных программ основного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обучение)) дети-инвалиды, обучающиеся на дому  5 – 9 классы</t>
  </si>
  <si>
    <t>1.32. Реализация основных общеобразовательных программ основного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обучение)) обучающиеся с ограниченными возможностями здоровья (ОВЗ) на дому  5 – 9 классы</t>
  </si>
  <si>
    <t>1.33. Реализация основных общеобразовательных программ основного общего образования (адаптированная образовательная программа для обучающихся с ограниченными возможностями здоровья (ОВЗ)) 
5 – 9 классы</t>
  </si>
  <si>
    <t>1.34. Реализация основных общеобразовательных программ основного общего образования (дети, проходящие обучение по состоянию здоровья в медицинских организациях) 5 - 9 классы</t>
  </si>
  <si>
    <t>1.35. Реализация основных общеобразовательных программ основного общего образования (дети-инвалиды, проходящие обучение по состоянию здоровья на дому) 5 – 9 классы</t>
  </si>
  <si>
    <t>1.36. Реализация основных общеобразовательных программ основного общего образования (адаптированная образовательная программа для детей - инвалидов, проходящих обучение по состоянию здоровья на дому) 5 – 9 классы</t>
  </si>
  <si>
    <t>1.37. Реализация основных общеобразовательных программ основного общего образования (адаптированная образовательная программа) обучающиеся с ограниченными возможностями здоровья,  проходящие обучение по состоянию здоровья на дому(ОВЗ) 5 – 9 классы</t>
  </si>
  <si>
    <t>1.38. Реализация основных общеобразовательных программ основного общего образования (адаптированная образовательная программа)  5 – 9 классы</t>
  </si>
  <si>
    <t>1.39. Реализация основных общеобразовательных программ основного общего образования (обучающиеся за исключением обучающихся с ограниченными возможностями здоровья (ОВЗ) и детей-инвалидов) очная форма 5 – 9 классы</t>
  </si>
  <si>
    <t>1.40. Реализация основных общеобразовательных программ основного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обучение), очная форма, обучающиеся за исключением обучающихся с ограниченными возможностями здоровья (ОВЗ) и детей-инвалидов)  5 – 9 классы</t>
  </si>
  <si>
    <t>1.41. Реализация основных общеобразовательных программ основного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обучение)), дети-инвалиды, очная форма обучения 5 - 9 классы</t>
  </si>
  <si>
    <r>
      <t xml:space="preserve">1.42. Реализация основных общеобразовательных программ  среднего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обучение)) </t>
    </r>
    <r>
      <rPr>
        <b/>
        <sz val="12"/>
        <color theme="1"/>
        <rFont val="Times New Roman"/>
        <family val="1"/>
        <charset val="204"/>
      </rPr>
      <t>(очная) (10-11 классы)</t>
    </r>
  </si>
  <si>
    <t>1.43. Реализация основных общеобразовательных программ среднего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 для обучающихся с ограниченными возможностями здоровья (ОВЗ)) (обучение на дому)10 – 11 классы</t>
  </si>
  <si>
    <t>802112О.99.0.ББ11АО51001</t>
  </si>
  <si>
    <t>1.44. Реализация основных общеобразовательных программ среднего общего образования (образовательная программа, обеспечивающая углубленное изучение отдельных учебных предметов, предметных областей (профильное обучение) для обучающихся, проходящих обучение по состоянию здоровья в медицинских организациях. 10 – 11 классы</t>
  </si>
  <si>
    <t>1.45. Реализация дополнительных общеразвивающих программ (художественной направленности)</t>
  </si>
  <si>
    <t>1.46. Реализация дополнительных общеразвивающих программ (туристско-краеведческой направленности). Бесплатно.</t>
  </si>
  <si>
    <t>1.47. Реализация дополнительных общеразвивающих программ (социально-педагогической направленности, на бесплатной основе)</t>
  </si>
  <si>
    <t>1.48. Реализация дополнительных общеразвивающих программ (физкультурно-спортивной направленности)</t>
  </si>
  <si>
    <t>1.49. Реализация дополнительных общеразвивающих программ (естественнонаучной направленности)</t>
  </si>
  <si>
    <t>1.50. Реализация дополнительных общеразвивающих программ (технической направленности)</t>
  </si>
  <si>
    <t>1.51. 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способностей к занятиям физической культурой и спортом, интереса к научной ( научно – исследовательской) деятельности, творческой деятельности, физкультурно – спортивной деятельности</t>
  </si>
  <si>
    <t xml:space="preserve">1.52. Ведение бухгалтерского учета бюджетными учреждениями, формирование регистров бухгалтерского учета </t>
  </si>
  <si>
    <t>1.53. Ведение бухгалтерского учета автономными учреждениями, формирование регистров бухгалтерского учета</t>
  </si>
  <si>
    <t>Количество объектов учета (регистров)</t>
  </si>
  <si>
    <t>1.54. Формирование бюджетной отчетности для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</t>
  </si>
  <si>
    <t>1.55. Формирование финансовой (бухгалтерской) отчетности бюджетных и автономных учреждений</t>
  </si>
  <si>
    <t>1.56. Содержание ( эксплуатация) имущества</t>
  </si>
  <si>
    <t>Плановое финансовое обеспечение на выполнение муниципального задания – 825,5 тыс. рублей.</t>
  </si>
  <si>
    <t xml:space="preserve"> Плановое финансовое обеспечение на выполнение муниципального задания – 1 792,4 тыс. рублей.</t>
  </si>
  <si>
    <t>Плановое финансовое обеспечение на выполнение муниципального задания – 845,5 тыс. рублей.</t>
  </si>
  <si>
    <t>Плановое финансовое обеспечение на выполнение муниципального задания – 2 940,8 тыс. рублей.</t>
  </si>
  <si>
    <t>Плановое финансовое обеспечение на выполнение муниципального задания – 407,2 тыс. рублей.</t>
  </si>
  <si>
    <t>Плановое финансовое обеспечение на выполнение муниципального задания – 650,7 тыс. рублей.</t>
  </si>
  <si>
    <t>Плановое финансовое обеспечение на выполнение муниципального задания – 214,21 тыс. рублей.</t>
  </si>
  <si>
    <t>Плановое финансовое обеспечение на выполнение муниципального задания – 789,15 тыс. рублей.</t>
  </si>
  <si>
    <t>Плановое финансовое обеспечение на выполнение муниципального задания – 52,74 тыс. рублей.</t>
  </si>
  <si>
    <t>Плановое финансовое обеспечение на выполнение муниципального задания – 1186,9 тыс. рублей.</t>
  </si>
  <si>
    <t>Плановое финансовое обеспечение на выполнение муниципального задания – 2 695,6 тыс. рублей.</t>
  </si>
  <si>
    <t>Плановое финансовое обеспечение на выполнение муниципального задания – 11 066,4 тыс. рублей.</t>
  </si>
  <si>
    <t>3.31. Организация и проведение спортивно-оздоровительной работы по развитию физической культуре и спорта среди различных групп населения (количество посещений)</t>
  </si>
  <si>
    <t>Плановое финансовое обеспечение на выполнение муниципального задания – 44 490,1 тыс. рублей.</t>
  </si>
  <si>
    <t>Плановое финансовое обеспечение на выполнение муниципального задания – 9 753,5 тыс. рублей.</t>
  </si>
  <si>
    <t>Плановое финансовое обеспечение на выполнение муниципального задания – 17 505,1 тыс. рублей.</t>
  </si>
  <si>
    <t>Плановое финансовое обеспечение на выполнение муниципального задания – 1 583,9 тыс. рублей.</t>
  </si>
  <si>
    <t>Плановое финансовое обеспечение на выполнение муниципального задания – 3 413,3 тыс. рублей.</t>
  </si>
  <si>
    <t>Плановое финансовое обеспечение на выполнение муниципального задания – 2 100,0 тыс. рублей.</t>
  </si>
  <si>
    <t>Плановое финансовое обеспечение на выполнение муниципального задания – 4 506,8 тыс. рублей.</t>
  </si>
  <si>
    <t>Плановое финансовое обеспечение на выполнение муниципального задания – 6 722,7 тыс. рублей.</t>
  </si>
  <si>
    <t>Плановое финансовое обеспечение на выполнение муниципального задания – 8 045,1тыс. рублей.</t>
  </si>
  <si>
    <t>Плановое финансовое обеспечение на выполнение муниципального задания – 4 807,5 тыс. рублей.</t>
  </si>
  <si>
    <t>Плановое финансовое обеспечение на выполнение муниципального задания – 8 898,2 тыс. рублей.</t>
  </si>
  <si>
    <t>3.16. Организация и проведение спортивно-оздоровительной работы по развитию физической культуры и спорта среди рахличных групп населения</t>
  </si>
  <si>
    <t>Плановое финансовое обеспечение на выполнение муниципального задания – 1 073,0 тыс. рублей.</t>
  </si>
  <si>
    <t>Плановое финансовое обеспечение на выполнение муниципального задания – 1 945,9 тыс. рублей.</t>
  </si>
  <si>
    <t>Плановое финансовое обеспечение на выполнение муниципального задания – 1 760,2 тыс. рублей.</t>
  </si>
  <si>
    <t>Плановое финансовое обеспечение на выполнение муниципального задания – 4 696,2 тыс. рублей.</t>
  </si>
  <si>
    <r>
      <t xml:space="preserve">Плановое финансовое обеспечение на выполнение муниципального задания – 8 123,3 </t>
    </r>
    <r>
      <rPr>
        <sz val="10"/>
        <color theme="1"/>
        <rFont val="Times New Roman"/>
        <family val="1"/>
        <charset val="204"/>
      </rPr>
      <t>т</t>
    </r>
    <r>
      <rPr>
        <sz val="11"/>
        <color theme="1"/>
        <rFont val="Times New Roman"/>
        <family val="1"/>
        <charset val="204"/>
      </rPr>
      <t>ыс. рублей.</t>
    </r>
  </si>
  <si>
    <t>Плановое финансовое обеспечение на выполнение муниципального задания – 4 880,8 тыс. рублей.</t>
  </si>
  <si>
    <t>Плановое финансовое обеспечение на выполнение муниципального задания – 9 836,8тыс. рублей.</t>
  </si>
  <si>
    <t>Плановое финансовое обеспечение на выполнение муниципального задания –  6 772,8 тыс. рублей.</t>
  </si>
  <si>
    <t>за 2022 год</t>
  </si>
  <si>
    <t>Муниципальное задание выполнено. Превышение объясняется увеличентем контингента обучающихся.</t>
  </si>
  <si>
    <t xml:space="preserve">Финансовое обеспечение, направленное на выполнение муниципального задания – 9 160,9 тыс.рублей. </t>
  </si>
  <si>
    <t xml:space="preserve">Финансовое обеспечение, направленное на выполнение муниципального задания – 5 006,0 тыс.рублей. </t>
  </si>
  <si>
    <t xml:space="preserve">Финансовое обеспечение, направленное на выполнение муниципального задания – 2 991,4 тыс.рублей. </t>
  </si>
  <si>
    <t xml:space="preserve">Финансовое обеспечение, направленное на выполнение муниципального задания – 8378,70 тыс.рублей. </t>
  </si>
  <si>
    <t xml:space="preserve">Финансовое обеспечение, направленное на выполнение муниципального задания – 2 798,80 тыс.рублей. </t>
  </si>
  <si>
    <t xml:space="preserve">Финансовое обеспечение, направленное на выполнение муниципального задания – 10 019,50 тыс.рублей. </t>
  </si>
  <si>
    <t xml:space="preserve">Финансовое обеспечение, направленное на выполнение муниципального задания – 10461,10 тыс.рублей. </t>
  </si>
  <si>
    <t xml:space="preserve">Финансовое обеспечение, направленное на выполнение муниципального задания – 3 324,5 тыс.рублей. </t>
  </si>
  <si>
    <t xml:space="preserve">Финансовое обеспечение, направленное на выполнение муниципального задания – 5 908,0 тыс.рублей. </t>
  </si>
  <si>
    <t xml:space="preserve">Финансовое обеспечение, направленное на выполнение муниципального задания – 510,9 тыс.рублей. </t>
  </si>
  <si>
    <t xml:space="preserve">Финансовое обеспечение, направленное на выполнение муниципального задания – 4 851,1 тыс.рублей. </t>
  </si>
  <si>
    <t xml:space="preserve">Финансовое обеспечение, направленное на выполнение муниципального задания – 10 534,9 тыс.рублей. </t>
  </si>
  <si>
    <t xml:space="preserve">Финансовое обеспечение, направленное на выполнение муниципального задания – 6 655,0 тыс.рублей. </t>
  </si>
  <si>
    <t xml:space="preserve">Финансовое обеспечение, направленное на выполнение муниципального задания – 7 677,4 тыс.рублей. </t>
  </si>
  <si>
    <t xml:space="preserve">Финансовое обеспечение, направленное на выполнение муниципального задания – 7 829,1 тыс.рублей. </t>
  </si>
  <si>
    <t xml:space="preserve">Финансовое обеспечение, направленное на выполнение муниципального задания – 4 776,1 тыс.рублей. </t>
  </si>
  <si>
    <t xml:space="preserve">Финансовое обеспечение, направленное на выполнение муниципального задания – 7 208,1 тыс.рублей. </t>
  </si>
  <si>
    <t xml:space="preserve">Финансовое обеспечение, направленное на выполнение муниципального задания – 5 855,9 тыс.рублей. </t>
  </si>
  <si>
    <t xml:space="preserve">Финансовое обеспечение, направленное на выполнение муниципального задания – 195,0 тыс.рублей. </t>
  </si>
  <si>
    <t xml:space="preserve">Финансовое обеспечение, направленное на выполнение муниципального задания – 29,7 тыс.рублей. </t>
  </si>
  <si>
    <t xml:space="preserve">Финансовое обеспечение, направленное на выполнение муниципального задания – 191,8 тыс.рублей. </t>
  </si>
  <si>
    <t xml:space="preserve">Финансовое обеспечение, направленное на выполнение муниципального задания – 20 522,2 тыс.рублей. </t>
  </si>
  <si>
    <t xml:space="preserve">Финансовое обеспечение, направленное на выполнение муниципального задания – 6 572,3 тыс.рублей. </t>
  </si>
  <si>
    <t xml:space="preserve">Финансовое обеспечение, направленное на выполнение муниципального задания – 3 145,6 тыс.рублей. </t>
  </si>
  <si>
    <t xml:space="preserve">Финансовое обеспечение, направленное на выполнение муниципального задания – 14 560,7 тыс.рублей. </t>
  </si>
  <si>
    <t xml:space="preserve">Финансовое обеспечение, направленное на выполнение муниципального задания – 6 681,0 тыс.рублей. </t>
  </si>
  <si>
    <t xml:space="preserve">Муниципальное задание выполнено. </t>
  </si>
  <si>
    <t xml:space="preserve">Финансовое обеспечение, направленное на выполнение муниципального задания – 16 581,6 тыс.рублей. </t>
  </si>
  <si>
    <t xml:space="preserve">Финансовое обеспечение, направленное на выполнение муниципального задания – 13 625,8 тыс.рублей. </t>
  </si>
  <si>
    <t xml:space="preserve">Финансовое обеспечение, направленное на выполнение муниципального задания – 14 107,4 тыс.рублей. </t>
  </si>
  <si>
    <t xml:space="preserve">Финансовое обеспечение, направленное на выполнение муниципального задания – 192,6 тыс.рублей. </t>
  </si>
  <si>
    <t xml:space="preserve">Финансовое обеспечение, направленное на выполнение муниципального задания – 30,1 тыс.рублей. </t>
  </si>
  <si>
    <t xml:space="preserve">Финансовое обеспечение, направленное на выполнение муниципального задания – 45,0 тыс.рублей. </t>
  </si>
  <si>
    <t xml:space="preserve">Финансовое обеспечение, направленное на выполнение муниципального задания – 149,7 тыс.рублей. </t>
  </si>
  <si>
    <t xml:space="preserve">Финансовое обеспечение, направленное на выполнение муниципального задания – 106,3 тыс.рублей. </t>
  </si>
  <si>
    <t xml:space="preserve">Финансовое обеспечение, направленное на выполнение муниципального задания – 190,1 тыс.рублей. </t>
  </si>
  <si>
    <t xml:space="preserve">Финансовое обеспечение, направленное на выполнение муниципального задания – 44,5 тыс.рублей. </t>
  </si>
  <si>
    <t xml:space="preserve">Финансовое обеспечение, направленное на выполнение муниципального задания – 103,3 тыс.рублей. </t>
  </si>
  <si>
    <t xml:space="preserve">Финансовое обеспечение, направленное на выполнение муниципального задания – 152,3 тыс.рублей. </t>
  </si>
  <si>
    <t xml:space="preserve">Финансовое обеспечение, направленное на выполнение муниципального задания – 104,4 тыс.рублей. </t>
  </si>
  <si>
    <t xml:space="preserve">Муниципальное задание выполнено. Превышение объясняется большой востребованностью данного вида услуги. </t>
  </si>
  <si>
    <t>Муниципальное задание выполнено. Превышение объясняется увеличением контингента обучающихся.</t>
  </si>
  <si>
    <t xml:space="preserve">Финансовое обеспечение, направленное на выполнение муниципального задания – 273,2 тыс.рублей. </t>
  </si>
  <si>
    <t xml:space="preserve">Финансовое обеспечение, направленное на выполнение муниципального задания – 3 809,13 тыс.рублей. </t>
  </si>
  <si>
    <t xml:space="preserve">Финансовое обеспечение, направленное на выполнение муниципального задания – 1 324,0 тыс.рублей. </t>
  </si>
  <si>
    <t xml:space="preserve">Финансовое обеспечение, направленное на выполнение муниципального задания – 3 617,0 тыс.рублей. </t>
  </si>
  <si>
    <t xml:space="preserve">Финансовое обеспечение, направленное на выполнение муниципального задания – 26 115,0 тыс.рублей. </t>
  </si>
  <si>
    <t xml:space="preserve">Финансовое обеспечение, направленное на выполнение муниципального задания – 16 536,5 тыс.рублей. </t>
  </si>
  <si>
    <t xml:space="preserve">Финансовое обеспечение, направленное на выполнение муниципального задания – 7 459,2 тыс.рублей. </t>
  </si>
  <si>
    <t xml:space="preserve">Финансовое обеспечение, направленное на выполнение муниципального задания – 2 421,1 тыс.рублей. </t>
  </si>
  <si>
    <t xml:space="preserve">Финансовое обеспечение, направленное на выполнение муниципального задания – 12 850,0 тыс.рублей. </t>
  </si>
  <si>
    <t xml:space="preserve">Финансовое обеспечение, направленное на выполнение муниципального задания – 26 332,4 тыс.рублей. </t>
  </si>
  <si>
    <t xml:space="preserve">Финансовое обеспечение, направленное на выполнение муниципального задания – 11 541,8 тыс.рублей. </t>
  </si>
  <si>
    <t xml:space="preserve">Финансовое обеспечение, направленное на выполнение муниципального задания – 7 931,9 тыс.рублей. </t>
  </si>
  <si>
    <t xml:space="preserve">Финансовое обеспечение, направленное на выполнение муниципального задания – 13 878,1 тыс.рублей. </t>
  </si>
  <si>
    <t xml:space="preserve">Финансовое обеспечение, направленное на выполнение муниципального задания – 7 073,9 тыс.рублей. </t>
  </si>
  <si>
    <t xml:space="preserve">Финансовое обеспечение, направленное на выполнение муниципального задания – 8 747,30 тыс.рублей. </t>
  </si>
  <si>
    <t xml:space="preserve">Финансовое обеспечение, направленное на выполнение муниципального задания – 968,3 тыс.рублей. </t>
  </si>
  <si>
    <t xml:space="preserve">Финансовое обеспечение, направленное на выполнение муниципального задания – 6 243,1 тыс.рублей. </t>
  </si>
  <si>
    <t xml:space="preserve">Финансовое обеспечение, направленное на выполнение муниципального задания – 108,0 тыс.рублей. </t>
  </si>
  <si>
    <t xml:space="preserve">Финансовое обеспечение, направленное на выполнение муниципального задания – 1 1785,5 тыс.рублей. </t>
  </si>
  <si>
    <t xml:space="preserve">Финансовое обеспечение, направленное на выполнение муниципального задания – 604,7 тыс.рублей. </t>
  </si>
  <si>
    <t xml:space="preserve">Финансовое обеспечение, направленное на выполнение муниципального задания – 432,6 тыс.рублей. </t>
  </si>
  <si>
    <t xml:space="preserve">Финансовое обеспечение, направленное на выполнение муниципального задания – 107,5 тыс.рублей. </t>
  </si>
  <si>
    <t xml:space="preserve">Финансовое обеспечение, направленное на выполнение муниципального задания – 0,0 тыс.рублей. </t>
  </si>
  <si>
    <t xml:space="preserve">Финансовое обеспечение, направленное на выполнение муниципального задания – 1 000,18 тыс.рублей. </t>
  </si>
  <si>
    <t xml:space="preserve">Финансовое обеспечение, направленное на выполнение муниципального задания – 3 052,93 тыс.рублей. </t>
  </si>
  <si>
    <t xml:space="preserve">Финансовое обеспечение, направленное на выполнение муниципального задания – 1 909,08 тыс.рублей. </t>
  </si>
  <si>
    <t xml:space="preserve">Финансовое обеспечение, направленное на выполнение муниципального задания – 2 281,51 тыс.рублей. </t>
  </si>
  <si>
    <t xml:space="preserve">Финансовое обеспечение, направленное на выполнение муниципального задания – 969,76 тыс.рублей. </t>
  </si>
  <si>
    <t xml:space="preserve">Финансовое обеспечение, направленное на выполнение муниципального задания – 940,76 тыс.рублей. </t>
  </si>
  <si>
    <t xml:space="preserve">Финансовое обеспечение, направленное на выполнение муниципального задания – 2 941,9 тыс.рублей. </t>
  </si>
  <si>
    <t xml:space="preserve">Финансовое обеспечение, направленное на выполнение муниципального задания – 20 348,0 тыс.рублей. </t>
  </si>
  <si>
    <t xml:space="preserve">Финансовое обеспечение, направленное на выполнение муниципального задания – 19 854,0 тыс.рублей. </t>
  </si>
  <si>
    <t xml:space="preserve">Финансовое обеспечение, направленное на выполнение муниципального задания – 14 402,7 тыс.рублей. </t>
  </si>
  <si>
    <t xml:space="preserve">Финансовое обеспечение, направленное на выполнение муниципального задания – 20 761,2 тыс.рублей. </t>
  </si>
  <si>
    <t xml:space="preserve">Финансовое обеспечение, направленное на выполнение муниципального задания – 9 136,0 тыс.рублей. </t>
  </si>
  <si>
    <t xml:space="preserve">Финансовое обеспечение, направленное на выполнение муниципального задания – 13 558,0 тыс.рублей. </t>
  </si>
  <si>
    <t xml:space="preserve">Финансовое обеспечение, направленное на выполнение муниципального задания – 22 762,5 тыс.рублей. </t>
  </si>
  <si>
    <t xml:space="preserve">Финансовое обеспечение, направленное на выполнение муниципального задания – 23 975,2 тыс.рублей. </t>
  </si>
  <si>
    <t xml:space="preserve">Финансовое обеспечение, направленное на выполнение муниципального задания – 13 921,2 тыс.рублей. </t>
  </si>
  <si>
    <t xml:space="preserve">Финансовое обеспечение, направленное на выполнение муниципального задания – 34 507,0 тыс.рублей. </t>
  </si>
  <si>
    <t xml:space="preserve">Финансовое обеспечение, направленное на выполнение муниципального задания – 11 866,3 тыс.рублей. </t>
  </si>
  <si>
    <t xml:space="preserve">Финансовое обеспечение, направленное на выполнение муниципального задания – 13 317,3 тыс.рублей. </t>
  </si>
  <si>
    <t xml:space="preserve">Финансовое обеспечение, направленное на выполнение муниципального задания – 22 322,3 тыс.рублей. </t>
  </si>
  <si>
    <t xml:space="preserve">Финансовое обеспечение, направленное на выполнение муниципального задания – 14 742,3 тыс.рублей. </t>
  </si>
  <si>
    <t xml:space="preserve">Финансовое обеспечение, направленное на выполнение муниципального задания – 24 654,8 тыс.рублей. </t>
  </si>
  <si>
    <t xml:space="preserve">Финансовое обеспечение, направленное на выполнение муниципального задания – 22 048,7 тыс.рублей. </t>
  </si>
  <si>
    <t xml:space="preserve">Финансовое обеспечение, направленное на выполнение муниципального задания – 1 585,2 тыс.рублей. </t>
  </si>
  <si>
    <t xml:space="preserve">Финансовое обеспечение, направленное на выполнение муниципального задания – 2 657,5 тыс.рублей. </t>
  </si>
  <si>
    <t>МБДОУ детский сад общеразвивающего вида №61</t>
  </si>
  <si>
    <t xml:space="preserve">Финансовое обеспечение, направленное на выполнение муниципального задания – 199,5 тыс.рублей. </t>
  </si>
  <si>
    <t xml:space="preserve">Финансовое обеспечение, направленное на выполнение муниципального задания – 111,9 тыс.рублей. </t>
  </si>
  <si>
    <t xml:space="preserve">Финансовое обеспечение, направленное на выполнение муниципального задания – 88,0 тыс.рублей. </t>
  </si>
  <si>
    <t xml:space="preserve">Финансовое обеспечение, направленное на выполнение муниципального задания – 422,00 тыс.рублей. </t>
  </si>
  <si>
    <t xml:space="preserve">Финансовое обеспечение, направленное на выполнение муниципального задания – 376,8 тыс.рублей. </t>
  </si>
  <si>
    <t xml:space="preserve">Финансовое обеспечение, направленное на выполнение муниципального задания – 36,0 тыс.рублей. </t>
  </si>
  <si>
    <t xml:space="preserve">Финансовое обеспечение, направленное на выполнение муниципального задания – 64,5 тыс.рублей. </t>
  </si>
  <si>
    <t xml:space="preserve">Финансовое обеспечение, направленное на выполнение муниципального задания – 194,4 тыс.рублей. </t>
  </si>
  <si>
    <t xml:space="preserve">Финансовое обеспечение, направленное на выполнение муниципального задания – 346,5 тыс.рублей. </t>
  </si>
  <si>
    <t xml:space="preserve">Финансовое обеспечение, направленное на выполнение муниципального задания – 269,4 тыс.рублей. </t>
  </si>
  <si>
    <t xml:space="preserve">Финансовое обеспечение, направленное на выполнение муниципального задания – 129,7 тыс.рублей. </t>
  </si>
  <si>
    <t xml:space="preserve">Финансовое обеспечение, направленное на выполнение муниципального задания – 101,7 тыс.рублей. </t>
  </si>
  <si>
    <t xml:space="preserve">Финансовое обеспечение, направленное на выполнение муниципального задания – 2 502,4 тыс.рублей. </t>
  </si>
  <si>
    <t xml:space="preserve">Финансовое обеспечение, направленное на выполнение муниципального задания – 220,0 тыс.рублей. </t>
  </si>
  <si>
    <t xml:space="preserve">Финансовое обеспечение, направленное на выполнение муниципального задания – 330,8 тыс.рублей. </t>
  </si>
  <si>
    <t xml:space="preserve">Финансовое обеспечение, направленное на выполнение муниципального задания – 1 283,3 тыс.рублей. </t>
  </si>
  <si>
    <t xml:space="preserve">Финансовое обеспечение, направленное на выполнение муниципального задания – 103,4 тыс.рублей. </t>
  </si>
  <si>
    <t xml:space="preserve">Финансовое обеспечение, направленное на выполнение муниципального задания – 204,2 тыс.рублей. </t>
  </si>
  <si>
    <t xml:space="preserve">Финансовое обеспечение, направленное на выполнение муниципального задания – 707,1 тыс.рублей. </t>
  </si>
  <si>
    <t xml:space="preserve">Финансовое обеспечение, направленное на выполнение муниципального задания – 53,8 тыс.рублей. </t>
  </si>
  <si>
    <t xml:space="preserve">Финансовое обеспечение, направленное на выполнение муниципального задания – 456,9 тыс.рублей. </t>
  </si>
  <si>
    <t xml:space="preserve">Финансовое обеспечение, направленное на выполнение муниципального задания – 219,5 тыс.рублей. </t>
  </si>
  <si>
    <t xml:space="preserve">Финансовое обеспечение, направленное на выполнение муниципального задания – 283,5 тыс.рублей. </t>
  </si>
  <si>
    <t xml:space="preserve">Финансовое обеспечение, направленное на выполнение муниципального задания – 1 062,3 тыс.рублей. </t>
  </si>
  <si>
    <t xml:space="preserve">Финансовое обеспечение, направленное на выполнение муниципального задания – 2 124,6 тыс.рублей. </t>
  </si>
  <si>
    <t xml:space="preserve">Финансовое обеспечение, направленное на выполнение муниципального задания – 1 232,1 тыс.рублей. </t>
  </si>
  <si>
    <t xml:space="preserve">Финансовое обеспечение, направленное на выполнение муниципального задания – 1 046,0 тыс.рублей. </t>
  </si>
  <si>
    <t xml:space="preserve">Финансовое обеспечение, направленное на выполнение муниципального задания – 2 092,0 тыс.рублей. </t>
  </si>
  <si>
    <t xml:space="preserve">Финансовое обеспечение, направленное на выполнение муниципального задания – 12,3 тыс.рублей. </t>
  </si>
  <si>
    <t xml:space="preserve">Финансовое обеспечение, направленное на выполнение муниципального задания – 31 426,8 тыс.рублей. </t>
  </si>
  <si>
    <t xml:space="preserve">Финансовое обеспечение, направленное на выполнение муниципального задания – 7 422,1 тыс.рублей. </t>
  </si>
  <si>
    <t xml:space="preserve">Финансовое обеспечение, направленное на выполнение муниципального задания – 20 127,6тыс.рублей. </t>
  </si>
  <si>
    <t xml:space="preserve">Финансовое обеспечение, направленное на выполнение муниципального задания – 25 421,9 тыс.рублей. </t>
  </si>
  <si>
    <t xml:space="preserve">Финансовое обеспечение, направленное на выполнение муниципального задания – 19 773,0 тыс.рублей. </t>
  </si>
  <si>
    <t xml:space="preserve">Финансовое обеспечение, направленное на выполнение муниципального задания – 14 838,7тыс.рублей. </t>
  </si>
  <si>
    <t xml:space="preserve">Финансовое обеспечение, направленное на выполнение муниципального задания – 22 905,2 тыс.рублей. </t>
  </si>
  <si>
    <t xml:space="preserve">Финансовое обеспечение, направленное на выполнение муниципального задания – 12 031,7 тыс.рублей. </t>
  </si>
  <si>
    <t xml:space="preserve">Финансовое обеспечение, направленное на выполнение муниципального задания – 25 349,4 тыс.рублей. </t>
  </si>
  <si>
    <t xml:space="preserve">Финансовое обеспечение, направленное на выполнение муниципального задания – 152,5 тыс.рублей. </t>
  </si>
  <si>
    <t xml:space="preserve">Финансовое обеспечение, направленное на выполнение муниципального задания – 423,9 тыс.рублей. </t>
  </si>
  <si>
    <t xml:space="preserve">Финансовое обеспечение, направленное на выполнение муниципального задания – 2 114,1 тыс.рублей. </t>
  </si>
  <si>
    <t xml:space="preserve">Финансовое обеспечение, направленное на выполнение муниципального задания – 140,9 тыс.рублей. </t>
  </si>
  <si>
    <t xml:space="preserve">Финансовое обеспечение, направленное на выполнение муниципального задания – 279,3 тыс.рублей. </t>
  </si>
  <si>
    <t xml:space="preserve">Финансовое обеспечение, направленное на выполнение муниципального задания – 6 014,5 тыс.рублей. </t>
  </si>
  <si>
    <t xml:space="preserve">Финансовое обеспечение, направленное на выполнение муниципального задания – 17 239,3 тыс.рублей. </t>
  </si>
  <si>
    <t xml:space="preserve">Финансовое обеспечение, направленное на выполнение муниципального задания – 9 162,0 тыс.рублей. </t>
  </si>
  <si>
    <t xml:space="preserve">Финансовое обеспечение, направленное на выполнение муниципального задания – 27 254,3 тыс.рублей. </t>
  </si>
  <si>
    <t xml:space="preserve">Финансовое обеспечение, направленное на выполнение муниципального задания – 38 322,3 тыс.рублей. </t>
  </si>
  <si>
    <t xml:space="preserve">Финансовое обеспечение, направленное на выполнение муниципального задания – 189,5 тыс.рублей. </t>
  </si>
  <si>
    <t xml:space="preserve">Финансовое обеспечение, направленное на выполнение муниципального задания – 247,5 тыс.рублей. </t>
  </si>
  <si>
    <t xml:space="preserve">Финансовое обеспечение, направленное на выполнение муниципального задания – 344,0 тыс.рублей. </t>
  </si>
  <si>
    <t xml:space="preserve">Финансовое обеспечение, направленное на выполнение муниципального задания – 113,0 тыс.рублей. </t>
  </si>
  <si>
    <t xml:space="preserve">Финансовое обеспечение, направленное на выполнение муниципального задания – 92,9 тыс.рублей. </t>
  </si>
  <si>
    <t xml:space="preserve">Финансовое обеспечение, направленное на выполнение муниципального задания – 212,4 тыс.рублей. </t>
  </si>
  <si>
    <t xml:space="preserve">Финансовое обеспечение, направленное на выполнение муниципального задания – 13 400,7 тыс.рублей. </t>
  </si>
  <si>
    <t xml:space="preserve">Финансовое обеспечение, направленное на выполнение муниципального задания – 17 317,2 тыс.рублей. </t>
  </si>
  <si>
    <t xml:space="preserve">Финансовое обеспечение, направленное на выполнение муниципального задания – 36 525,7 тыс.рублей. </t>
  </si>
  <si>
    <t xml:space="preserve">Финансовое обеспечение, направленное на выполнение муниципального задания – 2 479,0 тыс.рублей. </t>
  </si>
  <si>
    <t xml:space="preserve">Финансовое обеспечение, направленное на выполнение муниципального задания – 8 746,3тыс.рублей. </t>
  </si>
  <si>
    <t xml:space="preserve">Финансовое обеспечение, направленное на выполнение муниципального задания – 13 619,1 тыс.рублей. </t>
  </si>
  <si>
    <t xml:space="preserve">Финансовое обеспечение, направленное на выполнение муниципального задания – 18 988,4 тыс.рублей. </t>
  </si>
  <si>
    <t xml:space="preserve">Финансовое обеспечение, направленное на выполнение муниципального задания – 21 720,4 тыс.рублей. </t>
  </si>
  <si>
    <t xml:space="preserve">Финансовое обеспечение, направленное на выполнение муниципального задания – 48 300,3 тыс.рублей. </t>
  </si>
  <si>
    <t xml:space="preserve">Финансовое обеспечение, направленное на выполнение муниципального задания – 11 423,2 тыс.рублей. </t>
  </si>
  <si>
    <t xml:space="preserve">Финансовое обеспечение, направленное на выполнение муниципального задания – 35 366,7 тыс.рублей. </t>
  </si>
  <si>
    <t xml:space="preserve">Финансовое обеспечение, направленное на выполнение муниципального задания – 21 272,5 тыс.рублей. </t>
  </si>
  <si>
    <t xml:space="preserve">Финансовое обеспечение, направленное на выполнение муниципального задания – 23 382,8 тыс.рублей. </t>
  </si>
  <si>
    <t xml:space="preserve">Финансовое обеспечение, направленное на выполнение муниципального задания – 25 093,8 тыс.рублей. </t>
  </si>
  <si>
    <t xml:space="preserve">Финансовое обеспечение, направленное на выполнение муниципального задания – 479,1 тыс.рублей. </t>
  </si>
  <si>
    <t xml:space="preserve">Финансовое обеспечение, направленное на выполнение муниципального задания – 693,4 тыс.рублей. </t>
  </si>
  <si>
    <t xml:space="preserve">Финансовое обеспечение, направленное на выполнение муниципального задания – 232,8 тыс.рублей. </t>
  </si>
  <si>
    <t xml:space="preserve">Финансовое обеспечение, направленное на выполнение муниципального задания – 253,0 тыс.рублей. </t>
  </si>
  <si>
    <t xml:space="preserve">Финансовое обеспечение, направленное на выполнение муниципального задания – 35,2 тыс.рублей. </t>
  </si>
  <si>
    <t xml:space="preserve">Финансовое обеспечение, направленное на выполнение муниципального задания – 590,0 тыс.рублей. </t>
  </si>
  <si>
    <t xml:space="preserve">Финансовое обеспечение, направленное на выполнение муниципального задания – 0 тыс.рублей. </t>
  </si>
  <si>
    <t xml:space="preserve">Финансовое обеспечение, направленное на выполнение муниципального задания – 0,7 тыс.рублей. </t>
  </si>
  <si>
    <t xml:space="preserve">Финансовое обеспечение, направленное на выполнение муниципального задания – 23 514,2 тыс.рублей. </t>
  </si>
  <si>
    <t xml:space="preserve">Финансовое обеспечение, направленное на выполнение муниципального задания – 16 020,7 тыс.рублей. </t>
  </si>
  <si>
    <t xml:space="preserve">Финансовое обеспечение, направленное на выполнение муниципального задания – 28 039,9 тыс.рублей. </t>
  </si>
  <si>
    <t xml:space="preserve">Финансовое обеспечение, направленное на выполнение муниципального задания – 48 500,5 тыс.рублей. </t>
  </si>
  <si>
    <t xml:space="preserve">Финансовое обеспечение, направленное на выполнение муниципального задания – 329,6 тыс.рублей. </t>
  </si>
  <si>
    <t xml:space="preserve">Финансовое обеспечение, направленное на выполнение муниципального задания – 7,1 тыс.рублей. </t>
  </si>
  <si>
    <t xml:space="preserve">Финансовое обеспечение, направленное на выполнение муниципального задания – 1 554,6 тыс.рублей. </t>
  </si>
  <si>
    <t xml:space="preserve">Финансовое обеспечение, направленное на выполнение муниципального задания – 5 180,4 тыс.рублей. </t>
  </si>
  <si>
    <t xml:space="preserve">Финансовое обеспечение, направленное на выполнение муниципального задания – 1 234,8 тыс.рублей. </t>
  </si>
  <si>
    <t xml:space="preserve">Финансовое обеспечение, направленное на выполнение муниципального задания – 62,2 тыс.рублей. </t>
  </si>
  <si>
    <t xml:space="preserve">Финансовое обеспечение, направленное на выполнение муниципального задания – 52,7 тыс.рублей. </t>
  </si>
  <si>
    <t xml:space="preserve">Финансовое обеспечение, направленное на выполнение муниципального задания – 9,1 тыс.рублей. </t>
  </si>
  <si>
    <t xml:space="preserve">Финансовое обеспечение, направленное на выполнение муниципального задания – 16,4 тыс.рублей. </t>
  </si>
  <si>
    <t xml:space="preserve">Финансовое обеспечение, направленное на выполнение муниципального задания – 11,0 тыс.рублей. </t>
  </si>
  <si>
    <t xml:space="preserve">Финансовое обеспечение, направленное на выполнение муниципального задания – 420,2 тыс.рублей. </t>
  </si>
  <si>
    <t xml:space="preserve">Финансовое обеспечение, направленное на выполнение муниципального задания – 280,9 тыс.рублей. </t>
  </si>
  <si>
    <t xml:space="preserve">Финансовое обеспечение, направленное на выполнение муниципального задания – 138,1 тыс.рублей. </t>
  </si>
  <si>
    <t xml:space="preserve">Финансовое обеспечение, направленное на выполнение муниципального задания – 7 533,7 тыс.рублей. </t>
  </si>
  <si>
    <t xml:space="preserve">Финансовое обеспечение, направленное на выполнение муниципального задания – 5 103,1 тыс.рублей. </t>
  </si>
  <si>
    <t xml:space="preserve">Финансовое обеспечение, направленное на выполнение муниципального задания – 7 573,3 тыс.рублей. </t>
  </si>
  <si>
    <t xml:space="preserve">Финансовое обеспечение, направленное на выполнение муниципального задания – 8 955,2 тыс.рублей. </t>
  </si>
  <si>
    <t xml:space="preserve">Финансовое обеспечение, направленное на выполнение муниципального задания – 7 446,4 тыс.рублей. </t>
  </si>
  <si>
    <t xml:space="preserve">Финансовое обеспечение, направленное на выполнение муниципального задания – 5 172,2 тыс.рублей. </t>
  </si>
  <si>
    <t xml:space="preserve">Финансовое обеспечение, направленное на выполнение муниципального задания – 7 146,9 тыс.рублей. </t>
  </si>
  <si>
    <t xml:space="preserve">Финансовое обеспечение, направленное на выполнение муниципального задания – 14 915,0 тыс.рублей. </t>
  </si>
  <si>
    <t xml:space="preserve">Финансовое обеспечение, направленное на выполнение муниципального задания – 168,4 тыс.рублей. </t>
  </si>
  <si>
    <t xml:space="preserve">Финансовое обеспечение, направленное на выполнение муниципального задания – 34,0 тыс.рублей. </t>
  </si>
  <si>
    <t xml:space="preserve">Финансовое обеспечение, направленное на выполнение муниципального задания – 16 965,9 тыс.рублей. </t>
  </si>
  <si>
    <t xml:space="preserve">Финансовое обеспечение, направленное на выполнение муниципального задания – 321,6 тыс.рублей. </t>
  </si>
  <si>
    <t xml:space="preserve">Финансовое обеспечение, направленное на выполнение муниципального задания – 1 071,9 тыс.рублей. </t>
  </si>
  <si>
    <t xml:space="preserve">Финансовое обеспечение, направленное на выполнение муниципального задания – 15 652,1 тыс.рублей. </t>
  </si>
  <si>
    <t xml:space="preserve">Финансовое обеспечение, направленное на выполнение муниципального задания – 2 759,3 тыс.рублей. </t>
  </si>
  <si>
    <t xml:space="preserve">Финансовое обеспечение, направленное на выполнение муниципального задания – 11 051,2 тыс.рублей. </t>
  </si>
  <si>
    <t xml:space="preserve">Финансовое обеспечение, направленное на выполнение муниципального задания – 4 327,9 тыс.рублей. </t>
  </si>
  <si>
    <t xml:space="preserve">Финансовое обеспечение, направленное на выполнение муниципального задания – 23 480,8 тыс.рублей. </t>
  </si>
  <si>
    <t xml:space="preserve">Финансовое обеспечение, направленное на выполнение муниципального задания – 1 958,6 тыс.рублей. </t>
  </si>
  <si>
    <t xml:space="preserve">Финансовое обеспечение, направленное на выполнение муниципального задания – 12 162,3 тыс.рублей. </t>
  </si>
  <si>
    <t xml:space="preserve">Финансовое обеспечение, направленное на выполнение муниципального задания – 10 124,6 тыс.рублей. </t>
  </si>
  <si>
    <t xml:space="preserve">Финансовое обеспечение, направленное на выполнение муниципального задания – 14 220,9тыс.рублей. </t>
  </si>
  <si>
    <t xml:space="preserve">Финансовое обеспечение, направленное на выполнение муниципального задания – 12 695,8 тыс.рублей. </t>
  </si>
  <si>
    <t>1.1.Реализация основных общеобразовательных программ дошкольного образования (очная) дети от 1 года до 3 лет</t>
  </si>
  <si>
    <t>Муниципальное задание выполнено. Количественные показатели  увеличены за счет модернизации библиотеки семейного чтения в рамках нацпроекта "Культура" и открытия молодежного пространства "Сопки"</t>
  </si>
  <si>
    <t xml:space="preserve">Финансовое обеспечение, направленное на выполнение муниципального задания – 10 632,50 тыс.рублей. </t>
  </si>
  <si>
    <t xml:space="preserve">Финансовое обеспечение, направленное на выполнение муниципального задания – 28 769,80 тыс.рублей. </t>
  </si>
  <si>
    <t xml:space="preserve">Финансовое обеспечение, направленное на выполнение муниципального задания – 1 922,40 тыс.рублей. </t>
  </si>
  <si>
    <t xml:space="preserve">Финансовое обеспечение, направленное на выполнение муниципального задания – 849,10 тыс.рублей. </t>
  </si>
  <si>
    <t xml:space="preserve">Финансовое обеспечение, направленное на выполнение муниципального задания – 1 695,80 тыс.рублей. </t>
  </si>
  <si>
    <t xml:space="preserve">Финансовое обеспечение, направленное на выполнение муниципального задания – 1 080,80 тыс.рублей. </t>
  </si>
  <si>
    <t xml:space="preserve">Финансовое обеспечение, направленное на выполнение муниципального задания – 1 017,50 тыс.рублей. </t>
  </si>
  <si>
    <t xml:space="preserve">Финансовое обеспечение, направленное на выполнение муниципального задания – 771,50 тыс.рублей. </t>
  </si>
  <si>
    <t xml:space="preserve">Финансовое обеспечение, направленное на выполнение муниципального задания – 2 714,30тыс.рублей. </t>
  </si>
  <si>
    <t xml:space="preserve">Финансовое обеспечение, направленное на выполнение муниципального задания – 2  239,20 тыс.рублей. </t>
  </si>
  <si>
    <t xml:space="preserve">Финансовое обеспечение, направленное на выполнение муниципального задания – 1 243,60  тыс.рублей. </t>
  </si>
  <si>
    <t xml:space="preserve">Финансовое обеспечение, направленное на выполнение муниципального задания – 22 696,10  тыс.рублей. </t>
  </si>
  <si>
    <t xml:space="preserve">Финансовое обеспечение, направленное на выполнение муниципального задания – 2 625,0  тыс.рублей. </t>
  </si>
  <si>
    <t xml:space="preserve">Финансовое обеспечение, направленное на выполнение муниципального задания – 3 182,80  тыс.рублей. </t>
  </si>
  <si>
    <t xml:space="preserve">Финансовое обеспечение, направленное на выполнение муниципального задания – 4 774,30  тыс.рублей. </t>
  </si>
  <si>
    <t xml:space="preserve">Финансовое обеспечение, направленное на выполнение муниципального задания – 3 978,60  тыс.рублей. </t>
  </si>
  <si>
    <t xml:space="preserve">Финансовое обеспечение, направленное на выполнение муниципального задания – 27 293,60   тыс.рублей. </t>
  </si>
  <si>
    <t xml:space="preserve">Финансовое обеспечение, направленное на выполнение муниципального задания - 15921,30   тыс.рублей. </t>
  </si>
  <si>
    <t xml:space="preserve">Финансовое обеспечение, направленное на выполнение муниципального задания - 2 274,50   тыс.рублей. </t>
  </si>
  <si>
    <t xml:space="preserve">Финансовое обеспечение, направленное на выполнение муниципального задания - 29 981,60   тыс.рублей. </t>
  </si>
  <si>
    <t xml:space="preserve">Финансовое обеспечение, направленное на выполнение муниципального задания - 4 283,10   тыс.рублей. </t>
  </si>
  <si>
    <t xml:space="preserve">Финансовое обеспечение, направленное на выполнение муниципального задания - 2 141,60   тыс.рублей. </t>
  </si>
  <si>
    <t xml:space="preserve">Финансовое обеспечение, направленное на выполнение муниципального задания - 6 424,60   тыс.рублей. </t>
  </si>
  <si>
    <t xml:space="preserve">Финансовое обеспечение, направленное на выполнение муниципального задания - 6 721,0 тыс.рублей. </t>
  </si>
  <si>
    <t xml:space="preserve">Финансовое обеспечение, направленное на выполнение муниципального задания - 2 444,0 тыс.рублей. </t>
  </si>
  <si>
    <t xml:space="preserve">Финансовое обеспечение, направленное на выполнение муниципального задания - 611,0 тыс.рублей. </t>
  </si>
  <si>
    <t xml:space="preserve">Финансовое обеспечение, направленное на выполнение муниципального задания - 1 833,0 тыс.рублей. </t>
  </si>
  <si>
    <t xml:space="preserve">Финансовое обеспечение, направленное на выполнение муниципального задания - 15 655,6 тыс.рублей. </t>
  </si>
  <si>
    <t>Муниципальное задание выполнено (Учебный план _приказ от 01.09.2022 № 1-у, среднегодовое количество обучающихся 1548 чел. (план- 1385), общее количество утверждённых  муниципальным заданием человеко-часов  по всем направлениям составляет 187 382 чел./часа, выполнено 214 758,5 чел./часа. В связи с тем, что финансовое обеспечение на выполнение муниципального задания определяется на основе нормативных затрат рассчитанных в целом на количество детей и количество педагогических сотрудников, а не на количество чел./часов по отдельным направлениям  (приказ Управления образования Администрации города Апатиты Мурманской области от  20.11.2015 № 197-5/о «Об утверждении порядка определения нормативных затрат на оказание подведомственными учреждениями муниципальных услуг (выполнение работ)» (в редакции приказов Управления образования Администрации города Апатиты от 10.10.2016 №165-8/о, от 12.10.2017 №182-3/о, от 07.05.2018 № 80-2/о)) муниципальное задание считается выполненным)</t>
  </si>
  <si>
    <t>Муниципальное задание выполнено.Муниципальное задание выполнено (Учебный план _приказ от 01.09.2022 № 1-у, среднегодовое количество обучающихся 1548 чел. (план- 1385), общее количество утверждённых  муниципальным заданием человеко-часов  по всем направлениям составляет 187 382 чел./часа, выполнено 214 758,5 чел./часа. В связи с тем, что финансовое обеспечение на выполнение муниципального задания определяется на основе нормативных затрат рассчитанных в целом на количество детей и количество педагогических сотрудников, а не на количество чел./часов по отдельным направлениям  (приказ Управления образования Администрации города Апатиты Мурманской области от  20.11.2015 № 197-5/о «Об утверждении порядка определения нормативных затрат на оказание подведомственными учреждениями муниципальных услуг (выполнение работ)» (в редакции приказов Управления образования Администрации города Апатиты от 10.10.2016 №165-8/о, от 12.10.2017 №182-3/о, от 07.05.2018 № 80-2/о)) муниципальное задание считается выполненным)</t>
  </si>
  <si>
    <t>Муниципальное задание выполнено.  Финансовое обеспечение на выполнение муниципального задания определяется на основе нормативных затрат рассчитанных в целом на количество детей и Муниципальное задание выполнено (Учебный план _приказ от 01.09.2022 № 1-у, среднегодовое количество обучающихся 1548 чел. (план- 1385), общее количество утверждённых  муниципальным заданием человеко-часов  по всем направлениям составляет 187 382 чел./часа, выполнено 214 758,5 чел./часа. В связи с тем, что финансовое обеспечение на выполнение муниципального задания определяется на основе нормативных затрат рассчитанных в целом на количество детей и количество педагогических сотрудников, а не на количество чел./часов по отдельным направлениям  (приказ Управления образования Администрации города Апатиты Мурманской области от  20.11.2015 № 197-5/о «Об утверждении порядка определения нормативных затрат на оказание подведомственными учреждениями муниципальных услуг (выполнение работ)» (в редакции приказов Управления образования Администрации города Апатиты от 10.10.2016 №165-8/о, от 12.10.2017 №182-3/о, от 07.05.2018 № 80-2/о)) муниципальное задание считается выполненным)</t>
  </si>
  <si>
    <t xml:space="preserve"> Плановое финансовое обеспечение на выполнение муниципального задания в целом – 5 695,0 тыс. рублей, фактическое выполнение 5 379,0 тыс. рублей 94,45%.</t>
  </si>
  <si>
    <t xml:space="preserve">Муниципальное задание выполнено. Прогнозная среднегодовая численность обучающихся, воспитанников на текущий финансовый год расчитана исходя из фактической численности обучающихся, воспитанников, сложившейся по состоянию на 1 января текущего года, и плановой численности обучающихся, воспитанников по состоянию на 1 сентября текущего года. Обучающийся/воспитанник по указанной образовательной программе был отчислен после 01.09.2022г. Оснований для внесения изменений в показатели МЗ нет. Приказом Управления образования от 11.10.2022 № 174-О утверждены показатели фактического комплектования образовательных организаций на 2022/2023 учебный год.
</t>
  </si>
  <si>
    <t>Муниципальное задание выполнено</t>
  </si>
  <si>
    <t>Н.В. Боровкова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</si>
</sst>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#,##0.0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49">
    <xf numFmtId="0" fontId="0" fillId="0" borderId="0" xfId="0"/>
    <xf numFmtId="0" fontId="9" fillId="0" borderId="1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0" fillId="0" borderId="0" xfId="0" applyFont="1" applyFill="1" applyAlignment="1">
      <alignment wrapText="1"/>
    </xf>
    <xf numFmtId="0" fontId="1" fillId="0" borderId="0" xfId="0" applyFont="1" applyFill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wrapText="1" shrinkToFit="1"/>
    </xf>
    <xf numFmtId="0" fontId="2" fillId="0" borderId="1" xfId="0" applyFont="1" applyFill="1" applyBorder="1" applyAlignment="1">
      <alignment horizontal="center" vertical="top" wrapText="1" shrinkToFit="1"/>
    </xf>
    <xf numFmtId="0" fontId="3" fillId="0" borderId="1" xfId="0" applyFont="1" applyFill="1" applyBorder="1" applyAlignment="1">
      <alignment vertical="center" wrapText="1" shrinkToFit="1"/>
    </xf>
    <xf numFmtId="0" fontId="2" fillId="0" borderId="0" xfId="0" applyFont="1" applyFill="1" applyAlignment="1">
      <alignment wrapText="1" shrinkToFit="1"/>
    </xf>
    <xf numFmtId="0" fontId="2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 shrinkToFi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 shrinkToFit="1"/>
    </xf>
    <xf numFmtId="166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shrinkToFit="1"/>
    </xf>
    <xf numFmtId="165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vertical="center" wrapText="1" shrinkToFit="1"/>
    </xf>
    <xf numFmtId="0" fontId="4" fillId="2" borderId="1" xfId="0" applyFont="1" applyFill="1" applyBorder="1" applyAlignment="1">
      <alignment vertical="center" wrapText="1" shrinkToFit="1"/>
    </xf>
    <xf numFmtId="2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66" fontId="4" fillId="2" borderId="1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 shrinkToFit="1"/>
    </xf>
    <xf numFmtId="49" fontId="5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vertical="center" wrapText="1" shrinkToFit="1"/>
    </xf>
    <xf numFmtId="0" fontId="7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166" fontId="5" fillId="2" borderId="12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 shrinkToFit="1"/>
    </xf>
    <xf numFmtId="0" fontId="2" fillId="2" borderId="1" xfId="0" applyFont="1" applyFill="1" applyBorder="1" applyAlignment="1">
      <alignment vertical="center" wrapText="1" shrinkToFit="1"/>
    </xf>
    <xf numFmtId="3" fontId="2" fillId="2" borderId="1" xfId="0" applyNumberFormat="1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 shrinkToFi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 shrinkToFit="1"/>
    </xf>
    <xf numFmtId="164" fontId="2" fillId="2" borderId="1" xfId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9" fontId="2" fillId="2" borderId="1" xfId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 shrinkToFit="1"/>
    </xf>
    <xf numFmtId="0" fontId="2" fillId="0" borderId="10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 shrinkToFit="1"/>
    </xf>
    <xf numFmtId="0" fontId="2" fillId="2" borderId="13" xfId="0" applyFont="1" applyFill="1" applyBorder="1" applyAlignment="1">
      <alignment horizontal="left" vertical="center" wrapText="1" shrinkToFit="1"/>
    </xf>
    <xf numFmtId="0" fontId="2" fillId="2" borderId="12" xfId="0" applyFont="1" applyFill="1" applyBorder="1" applyAlignment="1">
      <alignment horizontal="left" vertical="center" wrapText="1" shrinkToFit="1"/>
    </xf>
    <xf numFmtId="0" fontId="3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mruColors>
      <color rgb="FFFF99CC"/>
      <color rgb="FF99FFCC"/>
      <color rgb="FFCCFFFF"/>
      <color rgb="FFFFE5FF"/>
      <color rgb="FFDEBDFF"/>
      <color rgb="FF96F4E9"/>
      <color rgb="FF41F1E0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N482"/>
  <sheetViews>
    <sheetView tabSelected="1" view="pageBreakPreview" zoomScale="68" zoomScaleNormal="90" zoomScaleSheetLayoutView="68" workbookViewId="0">
      <pane ySplit="8" topLeftCell="A144" activePane="bottomLeft" state="frozen"/>
      <selection pane="bottomLeft" activeCell="I146" sqref="I146"/>
    </sheetView>
  </sheetViews>
  <sheetFormatPr defaultColWidth="9.140625" defaultRowHeight="15" x14ac:dyDescent="0.25"/>
  <cols>
    <col min="1" max="1" width="9.140625" style="2"/>
    <col min="2" max="2" width="19.85546875" style="2" customWidth="1"/>
    <col min="3" max="3" width="9.140625" style="2"/>
    <col min="4" max="4" width="21.85546875" style="2" customWidth="1"/>
    <col min="5" max="5" width="15" style="2" customWidth="1"/>
    <col min="6" max="6" width="16.85546875" style="2" hidden="1" customWidth="1"/>
    <col min="7" max="7" width="12.42578125" style="2" customWidth="1"/>
    <col min="8" max="8" width="11.7109375" style="2" customWidth="1"/>
    <col min="9" max="9" width="16.42578125" style="2" customWidth="1"/>
    <col min="10" max="10" width="9.140625" style="2" customWidth="1"/>
    <col min="11" max="11" width="71.7109375" style="2" customWidth="1"/>
    <col min="12" max="12" width="29.7109375" style="3" customWidth="1"/>
    <col min="13" max="13" width="55.5703125" style="11" customWidth="1"/>
    <col min="14" max="14" width="52.42578125" style="2" customWidth="1"/>
    <col min="15" max="15" width="10.140625" style="2" customWidth="1"/>
    <col min="16" max="16384" width="9.140625" style="2"/>
  </cols>
  <sheetData>
    <row r="2" spans="1:13" ht="18.75" x14ac:dyDescent="0.3">
      <c r="A2" s="139" t="s">
        <v>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</row>
    <row r="3" spans="1:13" ht="18.75" x14ac:dyDescent="0.3">
      <c r="A3" s="139" t="s">
        <v>368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13" ht="18.399999999999999" x14ac:dyDescent="0.3">
      <c r="A4" s="9"/>
    </row>
    <row r="5" spans="1:13" x14ac:dyDescent="0.25">
      <c r="A5" s="138" t="s">
        <v>1</v>
      </c>
      <c r="B5" s="138"/>
      <c r="C5" s="138"/>
      <c r="D5" s="138"/>
      <c r="E5" s="138"/>
      <c r="F5" s="138"/>
      <c r="G5" s="138"/>
      <c r="H5" s="138"/>
      <c r="I5" s="138"/>
      <c r="J5" s="140" t="s">
        <v>2</v>
      </c>
      <c r="K5" s="141"/>
      <c r="L5" s="138" t="s">
        <v>101</v>
      </c>
      <c r="M5" s="146" t="s">
        <v>3</v>
      </c>
    </row>
    <row r="6" spans="1:13" x14ac:dyDescent="0.25">
      <c r="A6" s="138" t="s">
        <v>4</v>
      </c>
      <c r="B6" s="138"/>
      <c r="C6" s="138" t="s">
        <v>5</v>
      </c>
      <c r="D6" s="138"/>
      <c r="E6" s="138" t="s">
        <v>237</v>
      </c>
      <c r="F6" s="147" t="s">
        <v>236</v>
      </c>
      <c r="G6" s="138" t="s">
        <v>7</v>
      </c>
      <c r="H6" s="138" t="s">
        <v>8</v>
      </c>
      <c r="I6" s="138" t="s">
        <v>69</v>
      </c>
      <c r="J6" s="142"/>
      <c r="K6" s="143"/>
      <c r="L6" s="138"/>
      <c r="M6" s="146"/>
    </row>
    <row r="7" spans="1:13" ht="67.7" customHeight="1" x14ac:dyDescent="0.25">
      <c r="A7" s="138"/>
      <c r="B7" s="138"/>
      <c r="C7" s="138" t="s">
        <v>6</v>
      </c>
      <c r="D7" s="138"/>
      <c r="E7" s="138"/>
      <c r="F7" s="148"/>
      <c r="G7" s="138"/>
      <c r="H7" s="138"/>
      <c r="I7" s="138"/>
      <c r="J7" s="144"/>
      <c r="K7" s="145"/>
      <c r="L7" s="138"/>
      <c r="M7" s="146"/>
    </row>
    <row r="8" spans="1:13" ht="14.25" x14ac:dyDescent="0.25">
      <c r="A8" s="136">
        <v>1</v>
      </c>
      <c r="B8" s="136"/>
      <c r="C8" s="136">
        <v>2</v>
      </c>
      <c r="D8" s="136"/>
      <c r="E8" s="10">
        <v>3</v>
      </c>
      <c r="F8" s="10"/>
      <c r="G8" s="10">
        <v>4</v>
      </c>
      <c r="H8" s="10">
        <v>5</v>
      </c>
      <c r="I8" s="10"/>
      <c r="J8" s="136">
        <v>6</v>
      </c>
      <c r="K8" s="136"/>
      <c r="L8" s="10"/>
      <c r="M8" s="12">
        <v>7</v>
      </c>
    </row>
    <row r="9" spans="1:13" s="4" customFormat="1" ht="15.75" customHeight="1" x14ac:dyDescent="0.25">
      <c r="A9" s="137" t="s">
        <v>9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"/>
      <c r="M9" s="13"/>
    </row>
    <row r="10" spans="1:13" s="4" customFormat="1" ht="24" customHeight="1" x14ac:dyDescent="0.25">
      <c r="A10" s="73" t="s">
        <v>577</v>
      </c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17" t="s">
        <v>103</v>
      </c>
      <c r="M10" s="18"/>
    </row>
    <row r="11" spans="1:13" s="4" customFormat="1" ht="30" x14ac:dyDescent="0.25">
      <c r="A11" s="134" t="s">
        <v>10</v>
      </c>
      <c r="B11" s="135"/>
      <c r="C11" s="110" t="s">
        <v>11</v>
      </c>
      <c r="D11" s="111"/>
      <c r="E11" s="19">
        <v>61.2</v>
      </c>
      <c r="F11" s="19">
        <v>61.3</v>
      </c>
      <c r="G11" s="19">
        <v>61.3</v>
      </c>
      <c r="H11" s="20">
        <f>G11-E11</f>
        <v>9.9999999999994316E-2</v>
      </c>
      <c r="I11" s="21">
        <f>G11/E11</f>
        <v>1.0016339869281046</v>
      </c>
      <c r="J11" s="80" t="s">
        <v>369</v>
      </c>
      <c r="K11" s="81"/>
      <c r="L11" s="15" t="s">
        <v>103</v>
      </c>
      <c r="M11" s="22" t="s">
        <v>370</v>
      </c>
    </row>
    <row r="12" spans="1:13" s="4" customFormat="1" ht="75.2" customHeight="1" x14ac:dyDescent="0.25">
      <c r="A12" s="134" t="s">
        <v>12</v>
      </c>
      <c r="B12" s="135"/>
      <c r="C12" s="110" t="s">
        <v>11</v>
      </c>
      <c r="D12" s="111"/>
      <c r="E12" s="19">
        <v>32.6</v>
      </c>
      <c r="F12" s="19">
        <v>32.9</v>
      </c>
      <c r="G12" s="19">
        <v>32.9</v>
      </c>
      <c r="H12" s="20">
        <f>G12-E12</f>
        <v>0.29999999999999716</v>
      </c>
      <c r="I12" s="21">
        <f>G12/E12</f>
        <v>1.00920245398773</v>
      </c>
      <c r="J12" s="80" t="s">
        <v>369</v>
      </c>
      <c r="K12" s="81"/>
      <c r="L12" s="15" t="s">
        <v>103</v>
      </c>
      <c r="M12" s="22" t="s">
        <v>371</v>
      </c>
    </row>
    <row r="13" spans="1:13" s="4" customFormat="1" ht="30" x14ac:dyDescent="0.25">
      <c r="A13" s="134" t="s">
        <v>13</v>
      </c>
      <c r="B13" s="135"/>
      <c r="C13" s="110" t="s">
        <v>11</v>
      </c>
      <c r="D13" s="111"/>
      <c r="E13" s="19">
        <v>19.399999999999999</v>
      </c>
      <c r="F13" s="19">
        <v>19.3</v>
      </c>
      <c r="G13" s="19">
        <v>19.3</v>
      </c>
      <c r="H13" s="20">
        <f>G13-E13</f>
        <v>-9.9999999999997868E-2</v>
      </c>
      <c r="I13" s="21">
        <f>G13/E13</f>
        <v>0.9948453608247424</v>
      </c>
      <c r="J13" s="80" t="s">
        <v>262</v>
      </c>
      <c r="K13" s="81"/>
      <c r="L13" s="15" t="s">
        <v>103</v>
      </c>
      <c r="M13" s="22" t="s">
        <v>372</v>
      </c>
    </row>
    <row r="14" spans="1:13" s="4" customFormat="1" ht="90" customHeight="1" x14ac:dyDescent="0.25">
      <c r="A14" s="134" t="s">
        <v>14</v>
      </c>
      <c r="B14" s="135"/>
      <c r="C14" s="110" t="s">
        <v>11</v>
      </c>
      <c r="D14" s="111"/>
      <c r="E14" s="19">
        <v>53.4</v>
      </c>
      <c r="F14" s="19">
        <v>53.3</v>
      </c>
      <c r="G14" s="19">
        <v>53.3</v>
      </c>
      <c r="H14" s="20">
        <f>G14-E14</f>
        <v>-0.10000000000000142</v>
      </c>
      <c r="I14" s="21">
        <f>G14/E14</f>
        <v>0.99812734082397003</v>
      </c>
      <c r="J14" s="80" t="s">
        <v>262</v>
      </c>
      <c r="K14" s="81"/>
      <c r="L14" s="15" t="s">
        <v>103</v>
      </c>
      <c r="M14" s="22" t="s">
        <v>373</v>
      </c>
    </row>
    <row r="15" spans="1:13" s="4" customFormat="1" ht="45" customHeight="1" x14ac:dyDescent="0.25">
      <c r="A15" s="134" t="s">
        <v>16</v>
      </c>
      <c r="B15" s="135"/>
      <c r="C15" s="110" t="s">
        <v>11</v>
      </c>
      <c r="D15" s="111"/>
      <c r="E15" s="19">
        <v>18.600000000000001</v>
      </c>
      <c r="F15" s="19">
        <v>18.3</v>
      </c>
      <c r="G15" s="19">
        <v>18.3</v>
      </c>
      <c r="H15" s="20">
        <f>G15-E15</f>
        <v>-0.30000000000000071</v>
      </c>
      <c r="I15" s="21">
        <f>G15/E15</f>
        <v>0.9838709677419355</v>
      </c>
      <c r="J15" s="80" t="s">
        <v>262</v>
      </c>
      <c r="K15" s="81"/>
      <c r="L15" s="15" t="s">
        <v>103</v>
      </c>
      <c r="M15" s="22" t="s">
        <v>374</v>
      </c>
    </row>
    <row r="16" spans="1:13" s="4" customFormat="1" ht="30" x14ac:dyDescent="0.25">
      <c r="A16" s="134" t="s">
        <v>17</v>
      </c>
      <c r="B16" s="135"/>
      <c r="C16" s="110" t="s">
        <v>11</v>
      </c>
      <c r="D16" s="111"/>
      <c r="E16" s="19">
        <v>66.8</v>
      </c>
      <c r="F16" s="19">
        <v>66.8</v>
      </c>
      <c r="G16" s="19">
        <v>66.8</v>
      </c>
      <c r="H16" s="20">
        <f t="shared" ref="H16:H52" si="0">G16-E16</f>
        <v>0</v>
      </c>
      <c r="I16" s="21">
        <f t="shared" ref="I16:I25" si="1">G16/E16</f>
        <v>1</v>
      </c>
      <c r="J16" s="80" t="s">
        <v>266</v>
      </c>
      <c r="K16" s="81"/>
      <c r="L16" s="15" t="s">
        <v>103</v>
      </c>
      <c r="M16" s="22" t="s">
        <v>375</v>
      </c>
    </row>
    <row r="17" spans="1:13" s="4" customFormat="1" ht="90" customHeight="1" x14ac:dyDescent="0.25">
      <c r="A17" s="110" t="s">
        <v>18</v>
      </c>
      <c r="B17" s="111"/>
      <c r="C17" s="110" t="s">
        <v>11</v>
      </c>
      <c r="D17" s="111"/>
      <c r="E17" s="19">
        <v>69.900000000000006</v>
      </c>
      <c r="F17" s="19">
        <v>69.3</v>
      </c>
      <c r="G17" s="19">
        <v>69.3</v>
      </c>
      <c r="H17" s="20">
        <f t="shared" si="0"/>
        <v>-0.60000000000000853</v>
      </c>
      <c r="I17" s="21">
        <f t="shared" si="1"/>
        <v>0.99141630901287536</v>
      </c>
      <c r="J17" s="80" t="s">
        <v>262</v>
      </c>
      <c r="K17" s="81"/>
      <c r="L17" s="15" t="s">
        <v>103</v>
      </c>
      <c r="M17" s="22" t="s">
        <v>376</v>
      </c>
    </row>
    <row r="18" spans="1:13" s="4" customFormat="1" ht="30" x14ac:dyDescent="0.25">
      <c r="A18" s="110" t="s">
        <v>19</v>
      </c>
      <c r="B18" s="111"/>
      <c r="C18" s="110" t="s">
        <v>11</v>
      </c>
      <c r="D18" s="111"/>
      <c r="E18" s="19">
        <v>21.9</v>
      </c>
      <c r="F18" s="19">
        <v>21.8</v>
      </c>
      <c r="G18" s="19">
        <v>21.8</v>
      </c>
      <c r="H18" s="20">
        <f t="shared" si="0"/>
        <v>-9.9999999999997868E-2</v>
      </c>
      <c r="I18" s="21">
        <f>G18/E18</f>
        <v>0.99543378995433796</v>
      </c>
      <c r="J18" s="80" t="s">
        <v>262</v>
      </c>
      <c r="K18" s="81"/>
      <c r="L18" s="15" t="s">
        <v>103</v>
      </c>
      <c r="M18" s="22" t="s">
        <v>377</v>
      </c>
    </row>
    <row r="19" spans="1:13" s="4" customFormat="1" ht="30.2" customHeight="1" x14ac:dyDescent="0.25">
      <c r="A19" s="74" t="s">
        <v>20</v>
      </c>
      <c r="B19" s="74"/>
      <c r="C19" s="74" t="s">
        <v>11</v>
      </c>
      <c r="D19" s="74"/>
      <c r="E19" s="19">
        <v>39.1</v>
      </c>
      <c r="F19" s="19">
        <v>40.299999999999997</v>
      </c>
      <c r="G19" s="19">
        <v>40.299999999999997</v>
      </c>
      <c r="H19" s="20">
        <f t="shared" si="0"/>
        <v>1.1999999999999957</v>
      </c>
      <c r="I19" s="21">
        <f t="shared" si="1"/>
        <v>1.0306905370843988</v>
      </c>
      <c r="J19" s="80" t="s">
        <v>369</v>
      </c>
      <c r="K19" s="81"/>
      <c r="L19" s="15" t="s">
        <v>103</v>
      </c>
      <c r="M19" s="22" t="s">
        <v>378</v>
      </c>
    </row>
    <row r="20" spans="1:13" s="4" customFormat="1" ht="30.2" customHeight="1" x14ac:dyDescent="0.25">
      <c r="A20" s="74" t="s">
        <v>21</v>
      </c>
      <c r="B20" s="74"/>
      <c r="C20" s="74" t="s">
        <v>11</v>
      </c>
      <c r="D20" s="74"/>
      <c r="E20" s="19">
        <v>3.3</v>
      </c>
      <c r="F20" s="19">
        <v>3.3</v>
      </c>
      <c r="G20" s="19">
        <v>3.3</v>
      </c>
      <c r="H20" s="20">
        <f t="shared" si="0"/>
        <v>0</v>
      </c>
      <c r="I20" s="21">
        <f t="shared" si="1"/>
        <v>1</v>
      </c>
      <c r="J20" s="80" t="s">
        <v>266</v>
      </c>
      <c r="K20" s="81"/>
      <c r="L20" s="15" t="s">
        <v>103</v>
      </c>
      <c r="M20" s="22" t="s">
        <v>379</v>
      </c>
    </row>
    <row r="21" spans="1:13" s="4" customFormat="1" ht="45" customHeight="1" x14ac:dyDescent="0.25">
      <c r="A21" s="74" t="s">
        <v>22</v>
      </c>
      <c r="B21" s="74"/>
      <c r="C21" s="74" t="s">
        <v>11</v>
      </c>
      <c r="D21" s="74"/>
      <c r="E21" s="19">
        <v>32.700000000000003</v>
      </c>
      <c r="F21" s="19">
        <v>33</v>
      </c>
      <c r="G21" s="19">
        <v>33</v>
      </c>
      <c r="H21" s="20">
        <f t="shared" si="0"/>
        <v>0.29999999999999716</v>
      </c>
      <c r="I21" s="21">
        <f t="shared" si="1"/>
        <v>1.0091743119266054</v>
      </c>
      <c r="J21" s="80" t="s">
        <v>266</v>
      </c>
      <c r="K21" s="81"/>
      <c r="L21" s="15" t="s">
        <v>103</v>
      </c>
      <c r="M21" s="22" t="s">
        <v>380</v>
      </c>
    </row>
    <row r="22" spans="1:13" s="4" customFormat="1" ht="30" x14ac:dyDescent="0.25">
      <c r="A22" s="74" t="s">
        <v>23</v>
      </c>
      <c r="B22" s="74"/>
      <c r="C22" s="74" t="s">
        <v>11</v>
      </c>
      <c r="D22" s="74"/>
      <c r="E22" s="19">
        <v>71.400000000000006</v>
      </c>
      <c r="F22" s="19">
        <v>71.3</v>
      </c>
      <c r="G22" s="19">
        <v>71.3</v>
      </c>
      <c r="H22" s="20">
        <f t="shared" si="0"/>
        <v>-0.10000000000000853</v>
      </c>
      <c r="I22" s="21">
        <f t="shared" si="1"/>
        <v>0.99859943977591026</v>
      </c>
      <c r="J22" s="80" t="s">
        <v>262</v>
      </c>
      <c r="K22" s="81"/>
      <c r="L22" s="15" t="s">
        <v>103</v>
      </c>
      <c r="M22" s="22" t="s">
        <v>381</v>
      </c>
    </row>
    <row r="23" spans="1:13" s="4" customFormat="1" ht="30" x14ac:dyDescent="0.25">
      <c r="A23" s="74" t="s">
        <v>24</v>
      </c>
      <c r="B23" s="74"/>
      <c r="C23" s="74" t="s">
        <v>11</v>
      </c>
      <c r="D23" s="74"/>
      <c r="E23" s="19">
        <v>44.5</v>
      </c>
      <c r="F23" s="19">
        <v>44.1</v>
      </c>
      <c r="G23" s="19">
        <v>44.1</v>
      </c>
      <c r="H23" s="20">
        <f t="shared" si="0"/>
        <v>-0.39999999999999858</v>
      </c>
      <c r="I23" s="21">
        <f t="shared" si="1"/>
        <v>0.99101123595505625</v>
      </c>
      <c r="J23" s="80" t="s">
        <v>262</v>
      </c>
      <c r="K23" s="81"/>
      <c r="L23" s="15" t="s">
        <v>103</v>
      </c>
      <c r="M23" s="22" t="s">
        <v>382</v>
      </c>
    </row>
    <row r="24" spans="1:13" s="4" customFormat="1" ht="30" x14ac:dyDescent="0.25">
      <c r="A24" s="74" t="s">
        <v>25</v>
      </c>
      <c r="B24" s="74"/>
      <c r="C24" s="74" t="s">
        <v>11</v>
      </c>
      <c r="D24" s="74"/>
      <c r="E24" s="19">
        <v>50.4</v>
      </c>
      <c r="F24" s="19">
        <v>50</v>
      </c>
      <c r="G24" s="19">
        <v>50</v>
      </c>
      <c r="H24" s="20">
        <f t="shared" si="0"/>
        <v>-0.39999999999999858</v>
      </c>
      <c r="I24" s="21">
        <f t="shared" si="1"/>
        <v>0.99206349206349209</v>
      </c>
      <c r="J24" s="80" t="s">
        <v>262</v>
      </c>
      <c r="K24" s="81"/>
      <c r="L24" s="15" t="s">
        <v>103</v>
      </c>
      <c r="M24" s="22" t="s">
        <v>383</v>
      </c>
    </row>
    <row r="25" spans="1:13" s="4" customFormat="1" ht="32.25" customHeight="1" x14ac:dyDescent="0.25">
      <c r="A25" s="74" t="s">
        <v>29</v>
      </c>
      <c r="B25" s="74"/>
      <c r="C25" s="74" t="s">
        <v>11</v>
      </c>
      <c r="D25" s="74"/>
      <c r="E25" s="19">
        <v>52.5</v>
      </c>
      <c r="F25" s="19">
        <v>52.6</v>
      </c>
      <c r="G25" s="19">
        <v>52.6</v>
      </c>
      <c r="H25" s="20">
        <f t="shared" si="0"/>
        <v>0.10000000000000142</v>
      </c>
      <c r="I25" s="21">
        <f t="shared" si="1"/>
        <v>1.0019047619047619</v>
      </c>
      <c r="J25" s="80" t="s">
        <v>369</v>
      </c>
      <c r="K25" s="81"/>
      <c r="L25" s="15" t="s">
        <v>103</v>
      </c>
      <c r="M25" s="22" t="s">
        <v>384</v>
      </c>
    </row>
    <row r="26" spans="1:13" s="5" customFormat="1" x14ac:dyDescent="0.25">
      <c r="A26" s="109" t="s">
        <v>26</v>
      </c>
      <c r="B26" s="109"/>
      <c r="C26" s="109" t="s">
        <v>11</v>
      </c>
      <c r="D26" s="109"/>
      <c r="E26" s="23">
        <f>SUM(E11:E25)</f>
        <v>637.69999999999993</v>
      </c>
      <c r="F26" s="23"/>
      <c r="G26" s="24">
        <f>SUM(G11:G25)</f>
        <v>637.6</v>
      </c>
      <c r="H26" s="24">
        <f>SUM(H11:H25)</f>
        <v>-0.10000000000002629</v>
      </c>
      <c r="I26" s="25">
        <f>G26/E26</f>
        <v>0.99984318645130954</v>
      </c>
      <c r="J26" s="117"/>
      <c r="K26" s="118"/>
      <c r="L26" s="17" t="s">
        <v>103</v>
      </c>
      <c r="M26" s="18"/>
    </row>
    <row r="27" spans="1:13" s="4" customFormat="1" ht="22.7" customHeight="1" x14ac:dyDescent="0.25">
      <c r="A27" s="73" t="s">
        <v>263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15" t="s">
        <v>106</v>
      </c>
      <c r="M27" s="26"/>
    </row>
    <row r="28" spans="1:13" s="4" customFormat="1" ht="30" x14ac:dyDescent="0.25">
      <c r="A28" s="74" t="s">
        <v>12</v>
      </c>
      <c r="B28" s="74"/>
      <c r="C28" s="74" t="s">
        <v>11</v>
      </c>
      <c r="D28" s="74"/>
      <c r="E28" s="19">
        <v>24.8</v>
      </c>
      <c r="F28" s="20">
        <v>15</v>
      </c>
      <c r="G28" s="19">
        <v>24.2</v>
      </c>
      <c r="H28" s="20">
        <f>G28-E28</f>
        <v>-0.60000000000000142</v>
      </c>
      <c r="I28" s="21">
        <f t="shared" ref="I28:I30" si="2">G28/E28</f>
        <v>0.97580645161290314</v>
      </c>
      <c r="J28" s="80" t="s">
        <v>262</v>
      </c>
      <c r="K28" s="81"/>
      <c r="L28" s="15" t="s">
        <v>106</v>
      </c>
      <c r="M28" s="22" t="s">
        <v>385</v>
      </c>
    </row>
    <row r="29" spans="1:13" s="4" customFormat="1" ht="90" customHeight="1" x14ac:dyDescent="0.25">
      <c r="A29" s="74" t="s">
        <v>27</v>
      </c>
      <c r="B29" s="74"/>
      <c r="C29" s="74" t="s">
        <v>11</v>
      </c>
      <c r="D29" s="74"/>
      <c r="E29" s="19">
        <v>38.299999999999997</v>
      </c>
      <c r="F29" s="20">
        <v>41</v>
      </c>
      <c r="G29" s="19">
        <v>38.9</v>
      </c>
      <c r="H29" s="20">
        <f>G29-E29</f>
        <v>0.60000000000000142</v>
      </c>
      <c r="I29" s="21">
        <f t="shared" si="2"/>
        <v>1.0156657963446476</v>
      </c>
      <c r="J29" s="80" t="s">
        <v>369</v>
      </c>
      <c r="K29" s="81"/>
      <c r="L29" s="15" t="s">
        <v>106</v>
      </c>
      <c r="M29" s="22" t="s">
        <v>386</v>
      </c>
    </row>
    <row r="30" spans="1:13" s="4" customFormat="1" ht="90" customHeight="1" x14ac:dyDescent="0.25">
      <c r="A30" s="74" t="s">
        <v>20</v>
      </c>
      <c r="B30" s="74"/>
      <c r="C30" s="74" t="s">
        <v>11</v>
      </c>
      <c r="D30" s="74"/>
      <c r="E30" s="19">
        <v>30.8</v>
      </c>
      <c r="F30" s="20">
        <v>41.3</v>
      </c>
      <c r="G30" s="19">
        <v>30.9</v>
      </c>
      <c r="H30" s="20">
        <f>G30-E30</f>
        <v>9.9999999999997868E-2</v>
      </c>
      <c r="I30" s="21">
        <f t="shared" si="2"/>
        <v>1.0032467532467533</v>
      </c>
      <c r="J30" s="80" t="s">
        <v>369</v>
      </c>
      <c r="K30" s="81"/>
      <c r="L30" s="15" t="s">
        <v>106</v>
      </c>
      <c r="M30" s="22" t="s">
        <v>387</v>
      </c>
    </row>
    <row r="31" spans="1:13" s="5" customFormat="1" ht="29.25" customHeight="1" x14ac:dyDescent="0.25">
      <c r="A31" s="109" t="s">
        <v>26</v>
      </c>
      <c r="B31" s="109"/>
      <c r="C31" s="109" t="s">
        <v>11</v>
      </c>
      <c r="D31" s="109"/>
      <c r="E31" s="24">
        <f>SUM(E28:E30)</f>
        <v>93.899999999999991</v>
      </c>
      <c r="F31" s="24"/>
      <c r="G31" s="24">
        <f>SUM(G28:G30)</f>
        <v>94</v>
      </c>
      <c r="H31" s="24">
        <f>G31-E31</f>
        <v>0.10000000000000853</v>
      </c>
      <c r="I31" s="25">
        <f>G31/E31</f>
        <v>1.0010649627263046</v>
      </c>
      <c r="J31" s="117"/>
      <c r="K31" s="118"/>
      <c r="L31" s="17" t="s">
        <v>106</v>
      </c>
      <c r="M31" s="18"/>
    </row>
    <row r="32" spans="1:13" s="4" customFormat="1" ht="24" customHeight="1" x14ac:dyDescent="0.25">
      <c r="A32" s="73" t="s">
        <v>264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15" t="s">
        <v>109</v>
      </c>
      <c r="M32" s="27"/>
    </row>
    <row r="33" spans="1:13" s="4" customFormat="1" ht="45" customHeight="1" x14ac:dyDescent="0.25">
      <c r="A33" s="125" t="s">
        <v>272</v>
      </c>
      <c r="B33" s="126"/>
      <c r="C33" s="74" t="s">
        <v>11</v>
      </c>
      <c r="D33" s="74"/>
      <c r="E33" s="19">
        <v>1.3</v>
      </c>
      <c r="F33" s="20">
        <v>0</v>
      </c>
      <c r="G33" s="19">
        <v>1.3</v>
      </c>
      <c r="H33" s="20">
        <f t="shared" ref="H33:H34" si="3">G33-E33</f>
        <v>0</v>
      </c>
      <c r="I33" s="21">
        <f>-I34</f>
        <v>-1</v>
      </c>
      <c r="J33" s="80" t="s">
        <v>266</v>
      </c>
      <c r="K33" s="81"/>
      <c r="L33" s="15" t="s">
        <v>109</v>
      </c>
      <c r="M33" s="22" t="s">
        <v>388</v>
      </c>
    </row>
    <row r="34" spans="1:13" s="4" customFormat="1" ht="75.2" customHeight="1" x14ac:dyDescent="0.25">
      <c r="A34" s="125" t="s">
        <v>276</v>
      </c>
      <c r="B34" s="126"/>
      <c r="C34" s="74" t="s">
        <v>11</v>
      </c>
      <c r="D34" s="74"/>
      <c r="E34" s="19">
        <v>0.2</v>
      </c>
      <c r="F34" s="20">
        <v>0</v>
      </c>
      <c r="G34" s="19">
        <v>0.2</v>
      </c>
      <c r="H34" s="20">
        <f t="shared" si="3"/>
        <v>0</v>
      </c>
      <c r="I34" s="21">
        <f>G34/E34</f>
        <v>1</v>
      </c>
      <c r="J34" s="80" t="s">
        <v>266</v>
      </c>
      <c r="K34" s="81"/>
      <c r="L34" s="15" t="s">
        <v>109</v>
      </c>
      <c r="M34" s="22" t="s">
        <v>389</v>
      </c>
    </row>
    <row r="35" spans="1:13" s="4" customFormat="1" ht="75.2" customHeight="1" x14ac:dyDescent="0.25">
      <c r="A35" s="125" t="s">
        <v>277</v>
      </c>
      <c r="B35" s="126"/>
      <c r="C35" s="74" t="s">
        <v>11</v>
      </c>
      <c r="D35" s="74"/>
      <c r="E35" s="19">
        <v>1.3</v>
      </c>
      <c r="F35" s="20"/>
      <c r="G35" s="19">
        <v>1.6</v>
      </c>
      <c r="H35" s="20">
        <f>G35-E35</f>
        <v>0.30000000000000004</v>
      </c>
      <c r="I35" s="21">
        <f>G35/E35</f>
        <v>1.2307692307692308</v>
      </c>
      <c r="J35" s="80" t="s">
        <v>369</v>
      </c>
      <c r="K35" s="81"/>
      <c r="L35" s="15" t="s">
        <v>109</v>
      </c>
      <c r="M35" s="22" t="s">
        <v>390</v>
      </c>
    </row>
    <row r="36" spans="1:13" s="5" customFormat="1" ht="30.75" customHeight="1" x14ac:dyDescent="0.25">
      <c r="A36" s="109" t="s">
        <v>26</v>
      </c>
      <c r="B36" s="109"/>
      <c r="C36" s="109" t="s">
        <v>11</v>
      </c>
      <c r="D36" s="109"/>
      <c r="E36" s="24">
        <f>SUM(E33:E35)</f>
        <v>2.8</v>
      </c>
      <c r="F36" s="24"/>
      <c r="G36" s="24">
        <f>SUM(G33:G35)</f>
        <v>3.1</v>
      </c>
      <c r="H36" s="24">
        <f>SUM(H33:H35)</f>
        <v>0.30000000000000004</v>
      </c>
      <c r="I36" s="21">
        <f>G36/E36</f>
        <v>1.1071428571428572</v>
      </c>
      <c r="J36" s="82"/>
      <c r="K36" s="84"/>
      <c r="L36" s="17" t="s">
        <v>109</v>
      </c>
      <c r="M36" s="18"/>
    </row>
    <row r="37" spans="1:13" s="4" customFormat="1" ht="28.5" customHeight="1" x14ac:dyDescent="0.25">
      <c r="A37" s="73" t="s">
        <v>265</v>
      </c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15" t="s">
        <v>104</v>
      </c>
      <c r="M37" s="27"/>
    </row>
    <row r="38" spans="1:13" s="4" customFormat="1" ht="90" customHeight="1" x14ac:dyDescent="0.25">
      <c r="A38" s="74" t="s">
        <v>10</v>
      </c>
      <c r="B38" s="74"/>
      <c r="C38" s="74" t="s">
        <v>11</v>
      </c>
      <c r="D38" s="74"/>
      <c r="E38" s="19">
        <v>137.1</v>
      </c>
      <c r="F38" s="20">
        <v>157</v>
      </c>
      <c r="G38" s="19">
        <v>137.30000000000001</v>
      </c>
      <c r="H38" s="20">
        <f t="shared" si="0"/>
        <v>0.20000000000001705</v>
      </c>
      <c r="I38" s="21">
        <f t="shared" ref="I38:I52" si="4">G38/E38</f>
        <v>1.00145878920496</v>
      </c>
      <c r="J38" s="80" t="s">
        <v>369</v>
      </c>
      <c r="K38" s="81"/>
      <c r="L38" s="15" t="s">
        <v>104</v>
      </c>
      <c r="M38" s="22" t="s">
        <v>391</v>
      </c>
    </row>
    <row r="39" spans="1:13" s="4" customFormat="1" ht="45" customHeight="1" x14ac:dyDescent="0.25">
      <c r="A39" s="74" t="s">
        <v>12</v>
      </c>
      <c r="B39" s="74"/>
      <c r="C39" s="74" t="s">
        <v>11</v>
      </c>
      <c r="D39" s="74"/>
      <c r="E39" s="19">
        <v>42.8</v>
      </c>
      <c r="F39" s="20">
        <v>78</v>
      </c>
      <c r="G39" s="19">
        <v>42.7</v>
      </c>
      <c r="H39" s="20">
        <f t="shared" si="0"/>
        <v>-9.9999999999994316E-2</v>
      </c>
      <c r="I39" s="21">
        <f t="shared" si="4"/>
        <v>0.99766355140186924</v>
      </c>
      <c r="J39" s="80" t="s">
        <v>262</v>
      </c>
      <c r="K39" s="81"/>
      <c r="L39" s="15" t="s">
        <v>104</v>
      </c>
      <c r="M39" s="22" t="s">
        <v>392</v>
      </c>
    </row>
    <row r="40" spans="1:13" s="4" customFormat="1" ht="45" customHeight="1" x14ac:dyDescent="0.25">
      <c r="A40" s="74" t="s">
        <v>13</v>
      </c>
      <c r="B40" s="74"/>
      <c r="C40" s="74" t="s">
        <v>11</v>
      </c>
      <c r="D40" s="74"/>
      <c r="E40" s="19">
        <v>20.399999999999999</v>
      </c>
      <c r="F40" s="20">
        <v>25.1</v>
      </c>
      <c r="G40" s="19">
        <v>20.8</v>
      </c>
      <c r="H40" s="20">
        <f t="shared" si="0"/>
        <v>0.40000000000000213</v>
      </c>
      <c r="I40" s="21">
        <f t="shared" si="4"/>
        <v>1.0196078431372551</v>
      </c>
      <c r="J40" s="80" t="s">
        <v>369</v>
      </c>
      <c r="K40" s="81"/>
      <c r="L40" s="15" t="s">
        <v>104</v>
      </c>
      <c r="M40" s="22" t="s">
        <v>393</v>
      </c>
    </row>
    <row r="41" spans="1:13" s="4" customFormat="1" ht="30" x14ac:dyDescent="0.25">
      <c r="A41" s="74" t="s">
        <v>14</v>
      </c>
      <c r="B41" s="74"/>
      <c r="C41" s="74" t="s">
        <v>11</v>
      </c>
      <c r="D41" s="74"/>
      <c r="E41" s="19">
        <v>92.8</v>
      </c>
      <c r="F41" s="20">
        <v>96</v>
      </c>
      <c r="G41" s="19">
        <v>92</v>
      </c>
      <c r="H41" s="20">
        <f t="shared" si="0"/>
        <v>-0.79999999999999716</v>
      </c>
      <c r="I41" s="21">
        <f t="shared" si="4"/>
        <v>0.99137931034482762</v>
      </c>
      <c r="J41" s="80" t="s">
        <v>262</v>
      </c>
      <c r="K41" s="81"/>
      <c r="L41" s="15" t="s">
        <v>104</v>
      </c>
      <c r="M41" s="22" t="s">
        <v>394</v>
      </c>
    </row>
    <row r="42" spans="1:13" s="4" customFormat="1" ht="90" customHeight="1" x14ac:dyDescent="0.25">
      <c r="A42" s="74" t="s">
        <v>16</v>
      </c>
      <c r="B42" s="74"/>
      <c r="C42" s="74" t="s">
        <v>11</v>
      </c>
      <c r="D42" s="74"/>
      <c r="E42" s="19">
        <v>44.4</v>
      </c>
      <c r="F42" s="20">
        <v>43.3</v>
      </c>
      <c r="G42" s="19">
        <v>44.9</v>
      </c>
      <c r="H42" s="20">
        <f t="shared" si="0"/>
        <v>0.5</v>
      </c>
      <c r="I42" s="21">
        <f t="shared" si="4"/>
        <v>1.0112612612612613</v>
      </c>
      <c r="J42" s="80" t="s">
        <v>369</v>
      </c>
      <c r="K42" s="81"/>
      <c r="L42" s="15" t="s">
        <v>104</v>
      </c>
      <c r="M42" s="22" t="s">
        <v>395</v>
      </c>
    </row>
    <row r="43" spans="1:13" s="4" customFormat="1" ht="90" customHeight="1" x14ac:dyDescent="0.25">
      <c r="A43" s="74" t="s">
        <v>17</v>
      </c>
      <c r="B43" s="74"/>
      <c r="C43" s="74" t="s">
        <v>11</v>
      </c>
      <c r="D43" s="74"/>
      <c r="E43" s="19">
        <v>144.30000000000001</v>
      </c>
      <c r="F43" s="20">
        <v>149</v>
      </c>
      <c r="G43" s="19">
        <v>144.9</v>
      </c>
      <c r="H43" s="20">
        <f t="shared" si="0"/>
        <v>0.59999999999999432</v>
      </c>
      <c r="I43" s="21">
        <f t="shared" si="4"/>
        <v>1.004158004158004</v>
      </c>
      <c r="J43" s="80" t="s">
        <v>369</v>
      </c>
      <c r="K43" s="81"/>
      <c r="L43" s="15" t="s">
        <v>104</v>
      </c>
      <c r="M43" s="22" t="s">
        <v>390</v>
      </c>
    </row>
    <row r="44" spans="1:13" s="4" customFormat="1" ht="45" customHeight="1" x14ac:dyDescent="0.25">
      <c r="A44" s="74" t="s">
        <v>18</v>
      </c>
      <c r="B44" s="74"/>
      <c r="C44" s="74" t="s">
        <v>11</v>
      </c>
      <c r="D44" s="74"/>
      <c r="E44" s="19">
        <v>161.9</v>
      </c>
      <c r="F44" s="20">
        <v>131</v>
      </c>
      <c r="G44" s="19">
        <v>161.69999999999999</v>
      </c>
      <c r="H44" s="20">
        <f t="shared" si="0"/>
        <v>-0.20000000000001705</v>
      </c>
      <c r="I44" s="21">
        <f t="shared" si="4"/>
        <v>0.99876466954910426</v>
      </c>
      <c r="J44" s="80" t="s">
        <v>262</v>
      </c>
      <c r="K44" s="81"/>
      <c r="L44" s="15" t="s">
        <v>104</v>
      </c>
      <c r="M44" s="22" t="s">
        <v>390</v>
      </c>
    </row>
    <row r="45" spans="1:13" s="4" customFormat="1" ht="90" customHeight="1" x14ac:dyDescent="0.25">
      <c r="A45" s="74" t="s">
        <v>19</v>
      </c>
      <c r="B45" s="74"/>
      <c r="C45" s="74" t="s">
        <v>11</v>
      </c>
      <c r="D45" s="74"/>
      <c r="E45" s="19">
        <v>59.3</v>
      </c>
      <c r="F45" s="20">
        <v>55</v>
      </c>
      <c r="G45" s="19">
        <v>59</v>
      </c>
      <c r="H45" s="20">
        <f t="shared" si="0"/>
        <v>-0.29999999999999716</v>
      </c>
      <c r="I45" s="21">
        <f t="shared" si="4"/>
        <v>0.99494097807757176</v>
      </c>
      <c r="J45" s="80" t="s">
        <v>262</v>
      </c>
      <c r="K45" s="81"/>
      <c r="L45" s="15" t="s">
        <v>104</v>
      </c>
      <c r="M45" s="22" t="s">
        <v>390</v>
      </c>
    </row>
    <row r="46" spans="1:13" s="4" customFormat="1" ht="30" x14ac:dyDescent="0.25">
      <c r="A46" s="74" t="s">
        <v>20</v>
      </c>
      <c r="B46" s="74"/>
      <c r="C46" s="74" t="s">
        <v>11</v>
      </c>
      <c r="D46" s="74"/>
      <c r="E46" s="19">
        <v>95</v>
      </c>
      <c r="F46" s="20">
        <v>97.3</v>
      </c>
      <c r="G46" s="19">
        <v>94.9</v>
      </c>
      <c r="H46" s="20">
        <f t="shared" si="0"/>
        <v>-9.9999999999994316E-2</v>
      </c>
      <c r="I46" s="21">
        <f t="shared" si="4"/>
        <v>0.99894736842105269</v>
      </c>
      <c r="J46" s="80" t="s">
        <v>262</v>
      </c>
      <c r="K46" s="81"/>
      <c r="L46" s="15" t="s">
        <v>104</v>
      </c>
      <c r="M46" s="22" t="s">
        <v>390</v>
      </c>
    </row>
    <row r="47" spans="1:13" s="4" customFormat="1" ht="45" customHeight="1" x14ac:dyDescent="0.25">
      <c r="A47" s="74" t="s">
        <v>21</v>
      </c>
      <c r="B47" s="74"/>
      <c r="C47" s="74" t="s">
        <v>11</v>
      </c>
      <c r="D47" s="74"/>
      <c r="E47" s="19">
        <v>41</v>
      </c>
      <c r="F47" s="20">
        <v>71</v>
      </c>
      <c r="G47" s="19">
        <v>41.7</v>
      </c>
      <c r="H47" s="20">
        <f t="shared" si="0"/>
        <v>0.70000000000000284</v>
      </c>
      <c r="I47" s="21">
        <f t="shared" si="4"/>
        <v>1.0170731707317073</v>
      </c>
      <c r="J47" s="80" t="s">
        <v>369</v>
      </c>
      <c r="K47" s="81"/>
      <c r="L47" s="15" t="s">
        <v>104</v>
      </c>
      <c r="M47" s="22" t="s">
        <v>390</v>
      </c>
    </row>
    <row r="48" spans="1:13" s="4" customFormat="1" ht="45" customHeight="1" x14ac:dyDescent="0.25">
      <c r="A48" s="74" t="s">
        <v>22</v>
      </c>
      <c r="B48" s="74"/>
      <c r="C48" s="74" t="s">
        <v>11</v>
      </c>
      <c r="D48" s="74"/>
      <c r="E48" s="19">
        <v>91.7</v>
      </c>
      <c r="F48" s="20">
        <v>97</v>
      </c>
      <c r="G48" s="19">
        <v>92.5</v>
      </c>
      <c r="H48" s="20">
        <f t="shared" si="0"/>
        <v>0.79999999999999716</v>
      </c>
      <c r="I48" s="21">
        <f t="shared" si="4"/>
        <v>1.0087241003271536</v>
      </c>
      <c r="J48" s="80" t="s">
        <v>369</v>
      </c>
      <c r="K48" s="81"/>
      <c r="L48" s="15" t="s">
        <v>104</v>
      </c>
      <c r="M48" s="22" t="s">
        <v>390</v>
      </c>
    </row>
    <row r="49" spans="1:13" s="4" customFormat="1" ht="45" customHeight="1" x14ac:dyDescent="0.25">
      <c r="A49" s="74" t="s">
        <v>23</v>
      </c>
      <c r="B49" s="74"/>
      <c r="C49" s="74" t="s">
        <v>11</v>
      </c>
      <c r="D49" s="74"/>
      <c r="E49" s="19">
        <v>138.9</v>
      </c>
      <c r="F49" s="20">
        <v>158</v>
      </c>
      <c r="G49" s="19">
        <v>138</v>
      </c>
      <c r="H49" s="20">
        <f t="shared" si="0"/>
        <v>-0.90000000000000568</v>
      </c>
      <c r="I49" s="21">
        <f t="shared" si="4"/>
        <v>0.99352051835853128</v>
      </c>
      <c r="J49" s="80" t="s">
        <v>262</v>
      </c>
      <c r="K49" s="81"/>
      <c r="L49" s="15" t="s">
        <v>104</v>
      </c>
      <c r="M49" s="22" t="s">
        <v>390</v>
      </c>
    </row>
    <row r="50" spans="1:13" s="4" customFormat="1" ht="45" customHeight="1" x14ac:dyDescent="0.25">
      <c r="A50" s="74" t="s">
        <v>24</v>
      </c>
      <c r="B50" s="74"/>
      <c r="C50" s="74" t="s">
        <v>11</v>
      </c>
      <c r="D50" s="74"/>
      <c r="E50" s="19">
        <v>91.7</v>
      </c>
      <c r="F50" s="20">
        <v>72.7</v>
      </c>
      <c r="G50" s="19">
        <v>91.3</v>
      </c>
      <c r="H50" s="20">
        <f t="shared" si="0"/>
        <v>-0.40000000000000568</v>
      </c>
      <c r="I50" s="21">
        <f t="shared" si="4"/>
        <v>0.99563794983642306</v>
      </c>
      <c r="J50" s="80" t="s">
        <v>262</v>
      </c>
      <c r="K50" s="81"/>
      <c r="L50" s="15" t="s">
        <v>104</v>
      </c>
      <c r="M50" s="22" t="s">
        <v>390</v>
      </c>
    </row>
    <row r="51" spans="1:13" s="4" customFormat="1" ht="30" x14ac:dyDescent="0.25">
      <c r="A51" s="74" t="s">
        <v>25</v>
      </c>
      <c r="B51" s="74"/>
      <c r="C51" s="74" t="s">
        <v>11</v>
      </c>
      <c r="D51" s="74"/>
      <c r="E51" s="19">
        <v>160.9</v>
      </c>
      <c r="F51" s="20">
        <v>178.3</v>
      </c>
      <c r="G51" s="19">
        <v>160</v>
      </c>
      <c r="H51" s="20">
        <f t="shared" si="0"/>
        <v>-0.90000000000000568</v>
      </c>
      <c r="I51" s="21">
        <f t="shared" si="4"/>
        <v>0.99440646364201368</v>
      </c>
      <c r="J51" s="80" t="s">
        <v>262</v>
      </c>
      <c r="K51" s="81"/>
      <c r="L51" s="15" t="s">
        <v>104</v>
      </c>
      <c r="M51" s="22" t="s">
        <v>390</v>
      </c>
    </row>
    <row r="52" spans="1:13" s="4" customFormat="1" ht="45" customHeight="1" x14ac:dyDescent="0.25">
      <c r="A52" s="74" t="s">
        <v>29</v>
      </c>
      <c r="B52" s="74"/>
      <c r="C52" s="74" t="s">
        <v>11</v>
      </c>
      <c r="D52" s="74"/>
      <c r="E52" s="19">
        <v>138</v>
      </c>
      <c r="F52" s="20">
        <v>166.3</v>
      </c>
      <c r="G52" s="19">
        <v>136.80000000000001</v>
      </c>
      <c r="H52" s="20">
        <f t="shared" si="0"/>
        <v>-1.1999999999999886</v>
      </c>
      <c r="I52" s="21">
        <f t="shared" si="4"/>
        <v>0.99130434782608701</v>
      </c>
      <c r="J52" s="80" t="s">
        <v>262</v>
      </c>
      <c r="K52" s="81"/>
      <c r="L52" s="15" t="s">
        <v>104</v>
      </c>
      <c r="M52" s="22" t="s">
        <v>390</v>
      </c>
    </row>
    <row r="53" spans="1:13" s="5" customFormat="1" ht="28.5" customHeight="1" x14ac:dyDescent="0.25">
      <c r="A53" s="109" t="s">
        <v>26</v>
      </c>
      <c r="B53" s="109"/>
      <c r="C53" s="109" t="s">
        <v>11</v>
      </c>
      <c r="D53" s="109"/>
      <c r="E53" s="28">
        <f>SUM(E38:E52)</f>
        <v>1460.2</v>
      </c>
      <c r="F53" s="28"/>
      <c r="G53" s="28">
        <f>SUM(G38:G52)</f>
        <v>1458.5</v>
      </c>
      <c r="H53" s="28">
        <f>SUM(H38:H52)</f>
        <v>-1.6999999999999922</v>
      </c>
      <c r="I53" s="25">
        <f>G53/E53</f>
        <v>0.99883577592110662</v>
      </c>
      <c r="J53" s="117"/>
      <c r="K53" s="118"/>
      <c r="L53" s="17" t="s">
        <v>104</v>
      </c>
      <c r="M53" s="18"/>
    </row>
    <row r="54" spans="1:13" s="4" customFormat="1" ht="36" customHeight="1" x14ac:dyDescent="0.25">
      <c r="A54" s="112" t="s">
        <v>267</v>
      </c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5" t="s">
        <v>107</v>
      </c>
      <c r="M54" s="22"/>
    </row>
    <row r="55" spans="1:13" s="4" customFormat="1" ht="45" customHeight="1" x14ac:dyDescent="0.25">
      <c r="A55" s="74" t="s">
        <v>12</v>
      </c>
      <c r="B55" s="74"/>
      <c r="C55" s="74" t="s">
        <v>11</v>
      </c>
      <c r="D55" s="74"/>
      <c r="E55" s="19">
        <v>86.1</v>
      </c>
      <c r="F55" s="20">
        <v>64</v>
      </c>
      <c r="G55" s="19">
        <v>85.9</v>
      </c>
      <c r="H55" s="20">
        <f>G55-E55</f>
        <v>-0.19999999999998863</v>
      </c>
      <c r="I55" s="21">
        <f>G55/E55</f>
        <v>0.99767711962833927</v>
      </c>
      <c r="J55" s="80" t="s">
        <v>262</v>
      </c>
      <c r="K55" s="81"/>
      <c r="L55" s="15" t="s">
        <v>107</v>
      </c>
      <c r="M55" s="22" t="s">
        <v>397</v>
      </c>
    </row>
    <row r="56" spans="1:13" s="5" customFormat="1" ht="90" customHeight="1" x14ac:dyDescent="0.25">
      <c r="A56" s="74" t="s">
        <v>27</v>
      </c>
      <c r="B56" s="74"/>
      <c r="C56" s="74" t="s">
        <v>11</v>
      </c>
      <c r="D56" s="74"/>
      <c r="E56" s="19">
        <v>72.400000000000006</v>
      </c>
      <c r="F56" s="20">
        <v>76</v>
      </c>
      <c r="G56" s="19">
        <v>72.3</v>
      </c>
      <c r="H56" s="20">
        <f>G56-E56</f>
        <v>-0.10000000000000853</v>
      </c>
      <c r="I56" s="21">
        <f>G56/E56</f>
        <v>0.99861878453038666</v>
      </c>
      <c r="J56" s="80" t="s">
        <v>262</v>
      </c>
      <c r="K56" s="81"/>
      <c r="L56" s="15" t="s">
        <v>107</v>
      </c>
      <c r="M56" s="22" t="s">
        <v>398</v>
      </c>
    </row>
    <row r="57" spans="1:13" s="4" customFormat="1" ht="45" customHeight="1" x14ac:dyDescent="0.25">
      <c r="A57" s="74" t="s">
        <v>20</v>
      </c>
      <c r="B57" s="74"/>
      <c r="C57" s="74" t="s">
        <v>11</v>
      </c>
      <c r="D57" s="74"/>
      <c r="E57" s="19">
        <v>74.2</v>
      </c>
      <c r="F57" s="20">
        <v>87.3</v>
      </c>
      <c r="G57" s="19">
        <v>74.2</v>
      </c>
      <c r="H57" s="20">
        <f>G57-E57</f>
        <v>0</v>
      </c>
      <c r="I57" s="21">
        <f>G57/E57</f>
        <v>1</v>
      </c>
      <c r="J57" s="80" t="s">
        <v>396</v>
      </c>
      <c r="K57" s="81"/>
      <c r="L57" s="15" t="s">
        <v>107</v>
      </c>
      <c r="M57" s="22" t="s">
        <v>399</v>
      </c>
    </row>
    <row r="58" spans="1:13" s="4" customFormat="1" ht="21.2" customHeight="1" x14ac:dyDescent="0.25">
      <c r="A58" s="109" t="s">
        <v>26</v>
      </c>
      <c r="B58" s="109"/>
      <c r="C58" s="109" t="s">
        <v>11</v>
      </c>
      <c r="D58" s="109"/>
      <c r="E58" s="24">
        <f>SUM(E55:E57)</f>
        <v>232.7</v>
      </c>
      <c r="F58" s="24"/>
      <c r="G58" s="24">
        <f>SUM(G55:G57)</f>
        <v>232.39999999999998</v>
      </c>
      <c r="H58" s="24">
        <f>G58-E58</f>
        <v>-0.30000000000001137</v>
      </c>
      <c r="I58" s="25">
        <f>G58/E58</f>
        <v>0.99871078642028355</v>
      </c>
      <c r="J58" s="82"/>
      <c r="K58" s="84"/>
      <c r="L58" s="17" t="s">
        <v>107</v>
      </c>
      <c r="M58" s="22"/>
    </row>
    <row r="59" spans="1:13" s="4" customFormat="1" ht="38.25" customHeight="1" x14ac:dyDescent="0.25">
      <c r="A59" s="73" t="s">
        <v>268</v>
      </c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15" t="s">
        <v>110</v>
      </c>
      <c r="M59" s="22"/>
    </row>
    <row r="60" spans="1:13" s="4" customFormat="1" ht="75.2" customHeight="1" x14ac:dyDescent="0.25">
      <c r="A60" s="74" t="s">
        <v>269</v>
      </c>
      <c r="B60" s="74"/>
      <c r="C60" s="74" t="s">
        <v>11</v>
      </c>
      <c r="D60" s="74"/>
      <c r="E60" s="19">
        <v>1</v>
      </c>
      <c r="F60" s="20"/>
      <c r="G60" s="19">
        <v>1</v>
      </c>
      <c r="H60" s="20">
        <f t="shared" ref="H60:H69" si="5">G60-E60</f>
        <v>0</v>
      </c>
      <c r="I60" s="21">
        <f t="shared" ref="I60:I68" si="6">G60/E60</f>
        <v>1</v>
      </c>
      <c r="J60" s="80" t="s">
        <v>396</v>
      </c>
      <c r="K60" s="81"/>
      <c r="L60" s="15" t="s">
        <v>110</v>
      </c>
      <c r="M60" s="22" t="s">
        <v>400</v>
      </c>
    </row>
    <row r="61" spans="1:13" s="4" customFormat="1" ht="75.2" customHeight="1" x14ac:dyDescent="0.25">
      <c r="A61" s="74" t="s">
        <v>271</v>
      </c>
      <c r="B61" s="74"/>
      <c r="C61" s="74" t="s">
        <v>11</v>
      </c>
      <c r="D61" s="74"/>
      <c r="E61" s="19">
        <v>0.2</v>
      </c>
      <c r="F61" s="20"/>
      <c r="G61" s="19">
        <v>0.2</v>
      </c>
      <c r="H61" s="20">
        <f t="shared" si="5"/>
        <v>0</v>
      </c>
      <c r="I61" s="21">
        <f t="shared" si="6"/>
        <v>1</v>
      </c>
      <c r="J61" s="80" t="s">
        <v>396</v>
      </c>
      <c r="K61" s="81"/>
      <c r="L61" s="15" t="s">
        <v>110</v>
      </c>
      <c r="M61" s="22" t="s">
        <v>401</v>
      </c>
    </row>
    <row r="62" spans="1:13" s="4" customFormat="1" ht="150.75" customHeight="1" x14ac:dyDescent="0.25">
      <c r="A62" s="74" t="s">
        <v>272</v>
      </c>
      <c r="B62" s="74"/>
      <c r="C62" s="74" t="s">
        <v>11</v>
      </c>
      <c r="D62" s="74"/>
      <c r="E62" s="19">
        <v>0.3</v>
      </c>
      <c r="F62" s="20">
        <v>0</v>
      </c>
      <c r="G62" s="19">
        <v>0.1</v>
      </c>
      <c r="H62" s="20">
        <f t="shared" si="5"/>
        <v>-0.19999999999999998</v>
      </c>
      <c r="I62" s="21">
        <f t="shared" si="6"/>
        <v>0.33333333333333337</v>
      </c>
      <c r="J62" s="80" t="s">
        <v>611</v>
      </c>
      <c r="K62" s="81"/>
      <c r="L62" s="15" t="s">
        <v>110</v>
      </c>
      <c r="M62" s="22" t="s">
        <v>402</v>
      </c>
    </row>
    <row r="63" spans="1:13" s="4" customFormat="1" ht="30" x14ac:dyDescent="0.25">
      <c r="A63" s="74" t="s">
        <v>273</v>
      </c>
      <c r="B63" s="74"/>
      <c r="C63" s="74" t="s">
        <v>11</v>
      </c>
      <c r="D63" s="74"/>
      <c r="E63" s="19">
        <v>1</v>
      </c>
      <c r="F63" s="20">
        <v>3.3</v>
      </c>
      <c r="G63" s="19">
        <v>1</v>
      </c>
      <c r="H63" s="20">
        <f t="shared" si="5"/>
        <v>0</v>
      </c>
      <c r="I63" s="21">
        <f t="shared" si="6"/>
        <v>1</v>
      </c>
      <c r="J63" s="80" t="s">
        <v>266</v>
      </c>
      <c r="K63" s="81"/>
      <c r="L63" s="15" t="s">
        <v>110</v>
      </c>
      <c r="M63" s="22" t="s">
        <v>403</v>
      </c>
    </row>
    <row r="64" spans="1:13" s="4" customFormat="1" ht="75.2" customHeight="1" x14ac:dyDescent="0.25">
      <c r="A64" s="74" t="s">
        <v>274</v>
      </c>
      <c r="B64" s="74"/>
      <c r="C64" s="74" t="s">
        <v>11</v>
      </c>
      <c r="D64" s="74"/>
      <c r="E64" s="19">
        <v>0.7</v>
      </c>
      <c r="F64" s="20"/>
      <c r="G64" s="19">
        <v>0.7</v>
      </c>
      <c r="H64" s="20">
        <f t="shared" si="5"/>
        <v>0</v>
      </c>
      <c r="I64" s="21">
        <f t="shared" si="6"/>
        <v>1</v>
      </c>
      <c r="J64" s="80" t="s">
        <v>266</v>
      </c>
      <c r="K64" s="81"/>
      <c r="L64" s="15" t="s">
        <v>110</v>
      </c>
      <c r="M64" s="22" t="s">
        <v>404</v>
      </c>
    </row>
    <row r="65" spans="1:13" s="4" customFormat="1" ht="75.2" customHeight="1" x14ac:dyDescent="0.25">
      <c r="A65" s="74" t="s">
        <v>275</v>
      </c>
      <c r="B65" s="74"/>
      <c r="C65" s="74" t="s">
        <v>11</v>
      </c>
      <c r="D65" s="74"/>
      <c r="E65" s="19">
        <v>1</v>
      </c>
      <c r="F65" s="20">
        <v>2</v>
      </c>
      <c r="G65" s="19">
        <v>1</v>
      </c>
      <c r="H65" s="20">
        <f t="shared" si="5"/>
        <v>0</v>
      </c>
      <c r="I65" s="21">
        <f t="shared" si="6"/>
        <v>1</v>
      </c>
      <c r="J65" s="80" t="s">
        <v>266</v>
      </c>
      <c r="K65" s="81"/>
      <c r="L65" s="15" t="s">
        <v>110</v>
      </c>
      <c r="M65" s="22" t="s">
        <v>405</v>
      </c>
    </row>
    <row r="66" spans="1:13" s="4" customFormat="1" ht="75.2" customHeight="1" x14ac:dyDescent="0.25">
      <c r="A66" s="74" t="s">
        <v>276</v>
      </c>
      <c r="B66" s="74"/>
      <c r="C66" s="74" t="s">
        <v>11</v>
      </c>
      <c r="D66" s="74"/>
      <c r="E66" s="19">
        <v>0.3</v>
      </c>
      <c r="F66" s="20">
        <v>2</v>
      </c>
      <c r="G66" s="19">
        <v>0.3</v>
      </c>
      <c r="H66" s="20">
        <f t="shared" si="5"/>
        <v>0</v>
      </c>
      <c r="I66" s="21">
        <f t="shared" si="6"/>
        <v>1</v>
      </c>
      <c r="J66" s="80" t="s">
        <v>266</v>
      </c>
      <c r="K66" s="81"/>
      <c r="L66" s="15" t="s">
        <v>110</v>
      </c>
      <c r="M66" s="22" t="s">
        <v>406</v>
      </c>
    </row>
    <row r="67" spans="1:13" s="5" customFormat="1" ht="75.2" customHeight="1" x14ac:dyDescent="0.25">
      <c r="A67" s="74" t="s">
        <v>277</v>
      </c>
      <c r="B67" s="74"/>
      <c r="C67" s="74" t="s">
        <v>11</v>
      </c>
      <c r="D67" s="74"/>
      <c r="E67" s="19">
        <v>0.7</v>
      </c>
      <c r="F67" s="20">
        <v>1</v>
      </c>
      <c r="G67" s="19">
        <v>0.7</v>
      </c>
      <c r="H67" s="20">
        <f t="shared" si="5"/>
        <v>0</v>
      </c>
      <c r="I67" s="21">
        <f t="shared" si="6"/>
        <v>1</v>
      </c>
      <c r="J67" s="80" t="s">
        <v>266</v>
      </c>
      <c r="K67" s="81"/>
      <c r="L67" s="15" t="s">
        <v>110</v>
      </c>
      <c r="M67" s="22" t="s">
        <v>407</v>
      </c>
    </row>
    <row r="68" spans="1:13" s="5" customFormat="1" ht="75.2" customHeight="1" x14ac:dyDescent="0.25">
      <c r="A68" s="74" t="s">
        <v>278</v>
      </c>
      <c r="B68" s="74"/>
      <c r="C68" s="74" t="s">
        <v>11</v>
      </c>
      <c r="D68" s="74"/>
      <c r="E68" s="19">
        <v>1</v>
      </c>
      <c r="F68" s="20"/>
      <c r="G68" s="19">
        <v>1</v>
      </c>
      <c r="H68" s="20">
        <f t="shared" si="5"/>
        <v>0</v>
      </c>
      <c r="I68" s="21">
        <f t="shared" si="6"/>
        <v>1</v>
      </c>
      <c r="J68" s="80" t="s">
        <v>266</v>
      </c>
      <c r="K68" s="81"/>
      <c r="L68" s="15" t="s">
        <v>110</v>
      </c>
      <c r="M68" s="22" t="s">
        <v>408</v>
      </c>
    </row>
    <row r="69" spans="1:13" s="5" customFormat="1" ht="75.2" customHeight="1" x14ac:dyDescent="0.25">
      <c r="A69" s="74" t="s">
        <v>279</v>
      </c>
      <c r="B69" s="74"/>
      <c r="C69" s="74" t="s">
        <v>11</v>
      </c>
      <c r="D69" s="74"/>
      <c r="E69" s="19">
        <v>0.7</v>
      </c>
      <c r="F69" s="20"/>
      <c r="G69" s="19">
        <v>0.7</v>
      </c>
      <c r="H69" s="20">
        <f t="shared" si="5"/>
        <v>0</v>
      </c>
      <c r="I69" s="21">
        <f>G69/E69</f>
        <v>1</v>
      </c>
      <c r="J69" s="80" t="s">
        <v>266</v>
      </c>
      <c r="K69" s="81"/>
      <c r="L69" s="15" t="s">
        <v>110</v>
      </c>
      <c r="M69" s="22" t="s">
        <v>409</v>
      </c>
    </row>
    <row r="70" spans="1:13" s="4" customFormat="1" ht="30.75" customHeight="1" x14ac:dyDescent="0.25">
      <c r="A70" s="109" t="s">
        <v>26</v>
      </c>
      <c r="B70" s="109"/>
      <c r="C70" s="109" t="s">
        <v>11</v>
      </c>
      <c r="D70" s="109"/>
      <c r="E70" s="24">
        <f>SUM(E60:E69)</f>
        <v>6.9</v>
      </c>
      <c r="F70" s="24"/>
      <c r="G70" s="24">
        <f>SUM(G60:G69)</f>
        <v>6.7</v>
      </c>
      <c r="H70" s="24">
        <f>SUM(H60:H69)</f>
        <v>-0.19999999999999998</v>
      </c>
      <c r="I70" s="25">
        <f>G70/E70</f>
        <v>0.97101449275362317</v>
      </c>
      <c r="J70" s="117"/>
      <c r="K70" s="118"/>
      <c r="L70" s="17" t="s">
        <v>110</v>
      </c>
      <c r="M70" s="22"/>
    </row>
    <row r="71" spans="1:13" s="4" customFormat="1" ht="21.2" customHeight="1" x14ac:dyDescent="0.25">
      <c r="A71" s="73" t="s">
        <v>280</v>
      </c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15" t="s">
        <v>239</v>
      </c>
      <c r="M71" s="22"/>
    </row>
    <row r="72" spans="1:13" s="4" customFormat="1" ht="30" x14ac:dyDescent="0.25">
      <c r="A72" s="74" t="s">
        <v>13</v>
      </c>
      <c r="B72" s="74"/>
      <c r="C72" s="74" t="s">
        <v>11</v>
      </c>
      <c r="D72" s="74"/>
      <c r="E72" s="20">
        <v>1.3</v>
      </c>
      <c r="F72" s="20">
        <v>0</v>
      </c>
      <c r="G72" s="20">
        <v>1.5</v>
      </c>
      <c r="H72" s="20">
        <f t="shared" ref="H72" si="7">G72-E72</f>
        <v>0.19999999999999996</v>
      </c>
      <c r="I72" s="21">
        <f>G72/E72</f>
        <v>1.1538461538461537</v>
      </c>
      <c r="J72" s="80" t="s">
        <v>411</v>
      </c>
      <c r="K72" s="81"/>
      <c r="L72" s="15" t="s">
        <v>239</v>
      </c>
      <c r="M72" s="22" t="s">
        <v>412</v>
      </c>
    </row>
    <row r="73" spans="1:13" s="4" customFormat="1" ht="41.25" customHeight="1" x14ac:dyDescent="0.25">
      <c r="A73" s="73" t="s">
        <v>281</v>
      </c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15" t="s">
        <v>105</v>
      </c>
      <c r="M73" s="22"/>
    </row>
    <row r="74" spans="1:13" s="5" customFormat="1" ht="30" x14ac:dyDescent="0.25">
      <c r="A74" s="74" t="s">
        <v>16</v>
      </c>
      <c r="B74" s="74"/>
      <c r="C74" s="74" t="s">
        <v>11</v>
      </c>
      <c r="D74" s="74"/>
      <c r="E74" s="20">
        <v>23.3</v>
      </c>
      <c r="F74" s="20">
        <v>19.3</v>
      </c>
      <c r="G74" s="20">
        <v>23.4</v>
      </c>
      <c r="H74" s="20">
        <f>G74-E74</f>
        <v>9.9999999999997868E-2</v>
      </c>
      <c r="I74" s="21">
        <f>G74/E74</f>
        <v>1.0042918454935621</v>
      </c>
      <c r="J74" s="80" t="s">
        <v>410</v>
      </c>
      <c r="K74" s="81"/>
      <c r="L74" s="15" t="s">
        <v>105</v>
      </c>
      <c r="M74" s="22" t="s">
        <v>413</v>
      </c>
    </row>
    <row r="75" spans="1:13" s="4" customFormat="1" ht="28.5" customHeight="1" x14ac:dyDescent="0.25">
      <c r="A75" s="109" t="s">
        <v>26</v>
      </c>
      <c r="B75" s="109"/>
      <c r="C75" s="109" t="s">
        <v>11</v>
      </c>
      <c r="D75" s="109"/>
      <c r="E75" s="24">
        <f>SUM(E74:E74)</f>
        <v>23.3</v>
      </c>
      <c r="F75" s="24"/>
      <c r="G75" s="24">
        <f>SUM(G74:G74)</f>
        <v>23.4</v>
      </c>
      <c r="H75" s="24">
        <f>SUM(H74:H74)</f>
        <v>9.9999999999997868E-2</v>
      </c>
      <c r="I75" s="25">
        <f>G75/E75</f>
        <v>1.0042918454935621</v>
      </c>
      <c r="J75" s="82"/>
      <c r="K75" s="84"/>
      <c r="L75" s="17" t="s">
        <v>105</v>
      </c>
      <c r="M75" s="22"/>
    </row>
    <row r="76" spans="1:13" s="4" customFormat="1" ht="24" customHeight="1" x14ac:dyDescent="0.25">
      <c r="A76" s="73" t="s">
        <v>285</v>
      </c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15" t="s">
        <v>111</v>
      </c>
      <c r="M76" s="22"/>
    </row>
    <row r="77" spans="1:13" s="4" customFormat="1" ht="75.2" customHeight="1" x14ac:dyDescent="0.25">
      <c r="A77" s="74" t="s">
        <v>282</v>
      </c>
      <c r="B77" s="74"/>
      <c r="C77" s="74" t="s">
        <v>11</v>
      </c>
      <c r="D77" s="74"/>
      <c r="E77" s="19">
        <v>3.7</v>
      </c>
      <c r="F77" s="20"/>
      <c r="G77" s="19">
        <v>3.9</v>
      </c>
      <c r="H77" s="20">
        <f t="shared" ref="H77:H88" si="8">G77-E77</f>
        <v>0.19999999999999973</v>
      </c>
      <c r="I77" s="21">
        <f t="shared" ref="I77:I88" si="9">G77/E77</f>
        <v>1.0540540540540539</v>
      </c>
      <c r="J77" s="80" t="s">
        <v>411</v>
      </c>
      <c r="K77" s="81"/>
      <c r="L77" s="15" t="s">
        <v>111</v>
      </c>
      <c r="M77" s="22" t="s">
        <v>414</v>
      </c>
    </row>
    <row r="78" spans="1:13" s="4" customFormat="1" ht="45" customHeight="1" x14ac:dyDescent="0.25">
      <c r="A78" s="74" t="s">
        <v>269</v>
      </c>
      <c r="B78" s="74"/>
      <c r="C78" s="74" t="s">
        <v>11</v>
      </c>
      <c r="D78" s="74"/>
      <c r="E78" s="19">
        <v>10</v>
      </c>
      <c r="F78" s="20">
        <v>90.3</v>
      </c>
      <c r="G78" s="19">
        <v>10.4</v>
      </c>
      <c r="H78" s="20">
        <f t="shared" si="8"/>
        <v>0.40000000000000036</v>
      </c>
      <c r="I78" s="21">
        <f t="shared" si="9"/>
        <v>1.04</v>
      </c>
      <c r="J78" s="80" t="s">
        <v>411</v>
      </c>
      <c r="K78" s="81"/>
      <c r="L78" s="15" t="s">
        <v>111</v>
      </c>
      <c r="M78" s="22" t="s">
        <v>415</v>
      </c>
    </row>
    <row r="79" spans="1:13" s="4" customFormat="1" ht="30" x14ac:dyDescent="0.25">
      <c r="A79" s="74" t="s">
        <v>270</v>
      </c>
      <c r="B79" s="74"/>
      <c r="C79" s="74" t="s">
        <v>11</v>
      </c>
      <c r="D79" s="74"/>
      <c r="E79" s="19">
        <v>71.900000000000006</v>
      </c>
      <c r="F79" s="20">
        <v>48.7</v>
      </c>
      <c r="G79" s="19">
        <v>71.7</v>
      </c>
      <c r="H79" s="20">
        <f t="shared" si="8"/>
        <v>-0.20000000000000284</v>
      </c>
      <c r="I79" s="21">
        <f t="shared" si="9"/>
        <v>0.99721835883171062</v>
      </c>
      <c r="J79" s="80" t="s">
        <v>262</v>
      </c>
      <c r="K79" s="81"/>
      <c r="L79" s="15" t="s">
        <v>111</v>
      </c>
      <c r="M79" s="22" t="s">
        <v>416</v>
      </c>
    </row>
    <row r="80" spans="1:13" s="4" customFormat="1" ht="45" customHeight="1" x14ac:dyDescent="0.25">
      <c r="A80" s="74" t="s">
        <v>283</v>
      </c>
      <c r="B80" s="74"/>
      <c r="C80" s="74" t="s">
        <v>11</v>
      </c>
      <c r="D80" s="74"/>
      <c r="E80" s="19">
        <v>45.3</v>
      </c>
      <c r="F80" s="20">
        <v>22.7</v>
      </c>
      <c r="G80" s="19">
        <v>45.3</v>
      </c>
      <c r="H80" s="20">
        <f t="shared" si="8"/>
        <v>0</v>
      </c>
      <c r="I80" s="21">
        <f t="shared" si="9"/>
        <v>1</v>
      </c>
      <c r="J80" s="80" t="s">
        <v>396</v>
      </c>
      <c r="K80" s="81"/>
      <c r="L80" s="15" t="s">
        <v>111</v>
      </c>
      <c r="M80" s="22" t="s">
        <v>417</v>
      </c>
    </row>
    <row r="81" spans="1:13" s="4" customFormat="1" ht="45" customHeight="1" x14ac:dyDescent="0.25">
      <c r="A81" s="74" t="s">
        <v>271</v>
      </c>
      <c r="B81" s="74"/>
      <c r="C81" s="74" t="s">
        <v>11</v>
      </c>
      <c r="D81" s="74"/>
      <c r="E81" s="19">
        <v>20.8</v>
      </c>
      <c r="F81" s="20">
        <v>45</v>
      </c>
      <c r="G81" s="19">
        <v>21</v>
      </c>
      <c r="H81" s="20">
        <f t="shared" si="8"/>
        <v>0.19999999999999929</v>
      </c>
      <c r="I81" s="21">
        <f t="shared" si="9"/>
        <v>1.0096153846153846</v>
      </c>
      <c r="J81" s="80" t="s">
        <v>411</v>
      </c>
      <c r="K81" s="81"/>
      <c r="L81" s="15" t="s">
        <v>111</v>
      </c>
      <c r="M81" s="22" t="s">
        <v>418</v>
      </c>
    </row>
    <row r="82" spans="1:13" s="4" customFormat="1" ht="75.2" customHeight="1" x14ac:dyDescent="0.25">
      <c r="A82" s="74" t="s">
        <v>272</v>
      </c>
      <c r="B82" s="74"/>
      <c r="C82" s="74" t="s">
        <v>11</v>
      </c>
      <c r="D82" s="74"/>
      <c r="E82" s="19">
        <v>6</v>
      </c>
      <c r="F82" s="20"/>
      <c r="G82" s="19">
        <f>4.8+1.3</f>
        <v>6.1</v>
      </c>
      <c r="H82" s="20">
        <f t="shared" si="8"/>
        <v>9.9999999999999645E-2</v>
      </c>
      <c r="I82" s="21">
        <f t="shared" si="9"/>
        <v>1.0166666666666666</v>
      </c>
      <c r="J82" s="80" t="s">
        <v>411</v>
      </c>
      <c r="K82" s="81"/>
      <c r="L82" s="15" t="s">
        <v>111</v>
      </c>
      <c r="M82" s="22" t="s">
        <v>419</v>
      </c>
    </row>
    <row r="83" spans="1:13" s="4" customFormat="1" ht="45" customHeight="1" x14ac:dyDescent="0.25">
      <c r="A83" s="74" t="s">
        <v>274</v>
      </c>
      <c r="B83" s="74"/>
      <c r="C83" s="74" t="s">
        <v>11</v>
      </c>
      <c r="D83" s="74"/>
      <c r="E83" s="19">
        <v>35.700000000000003</v>
      </c>
      <c r="F83" s="20">
        <v>42</v>
      </c>
      <c r="G83" s="19">
        <v>35.700000000000003</v>
      </c>
      <c r="H83" s="20">
        <f t="shared" si="8"/>
        <v>0</v>
      </c>
      <c r="I83" s="21">
        <f t="shared" si="9"/>
        <v>1</v>
      </c>
      <c r="J83" s="80" t="s">
        <v>411</v>
      </c>
      <c r="K83" s="81"/>
      <c r="L83" s="15" t="s">
        <v>111</v>
      </c>
      <c r="M83" s="22" t="s">
        <v>420</v>
      </c>
    </row>
    <row r="84" spans="1:13" s="4" customFormat="1" ht="45" customHeight="1" x14ac:dyDescent="0.25">
      <c r="A84" s="74" t="s">
        <v>275</v>
      </c>
      <c r="B84" s="74"/>
      <c r="C84" s="74" t="s">
        <v>11</v>
      </c>
      <c r="D84" s="74"/>
      <c r="E84" s="19">
        <v>73.3</v>
      </c>
      <c r="F84" s="20">
        <v>29</v>
      </c>
      <c r="G84" s="19">
        <v>73.599999999999994</v>
      </c>
      <c r="H84" s="20">
        <f t="shared" si="8"/>
        <v>0.29999999999999716</v>
      </c>
      <c r="I84" s="21">
        <f t="shared" si="9"/>
        <v>1.0040927694406547</v>
      </c>
      <c r="J84" s="80" t="s">
        <v>411</v>
      </c>
      <c r="K84" s="81"/>
      <c r="L84" s="15" t="s">
        <v>111</v>
      </c>
      <c r="M84" s="22" t="s">
        <v>421</v>
      </c>
    </row>
    <row r="85" spans="1:13" s="4" customFormat="1" ht="45" customHeight="1" x14ac:dyDescent="0.25">
      <c r="A85" s="74" t="s">
        <v>284</v>
      </c>
      <c r="B85" s="74"/>
      <c r="C85" s="74" t="s">
        <v>11</v>
      </c>
      <c r="D85" s="74"/>
      <c r="E85" s="19">
        <v>31.8</v>
      </c>
      <c r="F85" s="20">
        <v>29.3</v>
      </c>
      <c r="G85" s="19">
        <v>31.8</v>
      </c>
      <c r="H85" s="20">
        <f t="shared" si="8"/>
        <v>0</v>
      </c>
      <c r="I85" s="21">
        <f t="shared" si="9"/>
        <v>1</v>
      </c>
      <c r="J85" s="80" t="s">
        <v>266</v>
      </c>
      <c r="K85" s="81"/>
      <c r="L85" s="15" t="s">
        <v>111</v>
      </c>
      <c r="M85" s="22" t="s">
        <v>422</v>
      </c>
    </row>
    <row r="86" spans="1:13" s="4" customFormat="1" ht="45" customHeight="1" x14ac:dyDescent="0.25">
      <c r="A86" s="74" t="s">
        <v>277</v>
      </c>
      <c r="B86" s="74"/>
      <c r="C86" s="74" t="s">
        <v>11</v>
      </c>
      <c r="D86" s="74"/>
      <c r="E86" s="19">
        <v>22.3</v>
      </c>
      <c r="F86" s="20">
        <v>11.7</v>
      </c>
      <c r="G86" s="19">
        <v>22.3</v>
      </c>
      <c r="H86" s="20">
        <f t="shared" si="8"/>
        <v>0</v>
      </c>
      <c r="I86" s="21">
        <f t="shared" si="9"/>
        <v>1</v>
      </c>
      <c r="J86" s="80" t="s">
        <v>266</v>
      </c>
      <c r="K86" s="81"/>
      <c r="L86" s="15" t="s">
        <v>111</v>
      </c>
      <c r="M86" s="22" t="s">
        <v>423</v>
      </c>
    </row>
    <row r="87" spans="1:13" s="4" customFormat="1" ht="45" customHeight="1" x14ac:dyDescent="0.25">
      <c r="A87" s="74" t="s">
        <v>278</v>
      </c>
      <c r="B87" s="74"/>
      <c r="C87" s="74" t="s">
        <v>11</v>
      </c>
      <c r="D87" s="74"/>
      <c r="E87" s="19">
        <v>38.5</v>
      </c>
      <c r="F87" s="20"/>
      <c r="G87" s="19">
        <v>38.799999999999997</v>
      </c>
      <c r="H87" s="20">
        <f t="shared" si="8"/>
        <v>0.29999999999999716</v>
      </c>
      <c r="I87" s="21">
        <f t="shared" si="9"/>
        <v>1.0077922077922077</v>
      </c>
      <c r="J87" s="80" t="s">
        <v>411</v>
      </c>
      <c r="K87" s="81"/>
      <c r="L87" s="15" t="s">
        <v>111</v>
      </c>
      <c r="M87" s="22" t="s">
        <v>424</v>
      </c>
    </row>
    <row r="88" spans="1:13" s="4" customFormat="1" ht="45" customHeight="1" x14ac:dyDescent="0.25">
      <c r="A88" s="74" t="s">
        <v>279</v>
      </c>
      <c r="B88" s="74"/>
      <c r="C88" s="74" t="s">
        <v>11</v>
      </c>
      <c r="D88" s="74"/>
      <c r="E88" s="19">
        <v>19.8</v>
      </c>
      <c r="F88" s="20"/>
      <c r="G88" s="19">
        <v>19.8</v>
      </c>
      <c r="H88" s="20">
        <f t="shared" si="8"/>
        <v>0</v>
      </c>
      <c r="I88" s="21">
        <f t="shared" si="9"/>
        <v>1</v>
      </c>
      <c r="J88" s="80" t="s">
        <v>266</v>
      </c>
      <c r="K88" s="81"/>
      <c r="L88" s="15" t="s">
        <v>111</v>
      </c>
      <c r="M88" s="22" t="s">
        <v>425</v>
      </c>
    </row>
    <row r="89" spans="1:13" s="4" customFormat="1" ht="27" customHeight="1" x14ac:dyDescent="0.25">
      <c r="A89" s="109" t="s">
        <v>26</v>
      </c>
      <c r="B89" s="109"/>
      <c r="C89" s="109" t="s">
        <v>11</v>
      </c>
      <c r="D89" s="109"/>
      <c r="E89" s="24">
        <f>SUM(E77:E88)</f>
        <v>379.10000000000008</v>
      </c>
      <c r="F89" s="24"/>
      <c r="G89" s="24">
        <f>SUM(G77:G88)</f>
        <v>380.40000000000009</v>
      </c>
      <c r="H89" s="24">
        <f>G89-E89</f>
        <v>1.3000000000000114</v>
      </c>
      <c r="I89" s="25">
        <f>G89/E89</f>
        <v>1.0034291743603272</v>
      </c>
      <c r="J89" s="82"/>
      <c r="K89" s="84"/>
      <c r="L89" s="17" t="s">
        <v>111</v>
      </c>
      <c r="M89" s="22"/>
    </row>
    <row r="90" spans="1:13" s="4" customFormat="1" ht="25.5" customHeight="1" x14ac:dyDescent="0.25">
      <c r="A90" s="73" t="s">
        <v>286</v>
      </c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29" t="s">
        <v>112</v>
      </c>
      <c r="M90" s="22"/>
    </row>
    <row r="91" spans="1:13" s="4" customFormat="1" ht="45" customHeight="1" x14ac:dyDescent="0.25">
      <c r="A91" s="74" t="s">
        <v>270</v>
      </c>
      <c r="B91" s="74"/>
      <c r="C91" s="74" t="s">
        <v>11</v>
      </c>
      <c r="D91" s="74"/>
      <c r="E91" s="19">
        <v>20.5</v>
      </c>
      <c r="F91" s="20">
        <v>12.4</v>
      </c>
      <c r="G91" s="19">
        <v>21</v>
      </c>
      <c r="H91" s="20">
        <v>3.6999999999999993</v>
      </c>
      <c r="I91" s="21">
        <f t="shared" ref="I91:I97" si="10">G91/E91</f>
        <v>1.024390243902439</v>
      </c>
      <c r="J91" s="80" t="s">
        <v>411</v>
      </c>
      <c r="K91" s="81"/>
      <c r="L91" s="29" t="s">
        <v>112</v>
      </c>
      <c r="M91" s="22" t="s">
        <v>426</v>
      </c>
    </row>
    <row r="92" spans="1:13" s="4" customFormat="1" ht="45" customHeight="1" x14ac:dyDescent="0.25">
      <c r="A92" s="74" t="s">
        <v>271</v>
      </c>
      <c r="B92" s="74"/>
      <c r="C92" s="74" t="s">
        <v>11</v>
      </c>
      <c r="D92" s="74"/>
      <c r="E92" s="19">
        <v>2.7</v>
      </c>
      <c r="F92" s="20">
        <v>4.3</v>
      </c>
      <c r="G92" s="19">
        <v>2.7</v>
      </c>
      <c r="H92" s="20">
        <v>0.19999999999999973</v>
      </c>
      <c r="I92" s="21">
        <f t="shared" si="10"/>
        <v>1</v>
      </c>
      <c r="J92" s="80" t="s">
        <v>396</v>
      </c>
      <c r="K92" s="81"/>
      <c r="L92" s="29" t="s">
        <v>112</v>
      </c>
      <c r="M92" s="22" t="s">
        <v>427</v>
      </c>
    </row>
    <row r="93" spans="1:13" s="4" customFormat="1" ht="45" customHeight="1" x14ac:dyDescent="0.25">
      <c r="A93" s="74" t="s">
        <v>272</v>
      </c>
      <c r="B93" s="74"/>
      <c r="C93" s="74" t="s">
        <v>11</v>
      </c>
      <c r="D93" s="74"/>
      <c r="E93" s="19">
        <v>11</v>
      </c>
      <c r="F93" s="20">
        <v>14</v>
      </c>
      <c r="G93" s="19">
        <v>11.1</v>
      </c>
      <c r="H93" s="20">
        <v>0.69999999999999929</v>
      </c>
      <c r="I93" s="21">
        <f t="shared" si="10"/>
        <v>1.009090909090909</v>
      </c>
      <c r="J93" s="80" t="s">
        <v>411</v>
      </c>
      <c r="K93" s="81"/>
      <c r="L93" s="29" t="s">
        <v>112</v>
      </c>
      <c r="M93" s="22" t="s">
        <v>428</v>
      </c>
    </row>
    <row r="94" spans="1:13" s="5" customFormat="1" ht="75.2" customHeight="1" x14ac:dyDescent="0.25">
      <c r="A94" s="74" t="s">
        <v>274</v>
      </c>
      <c r="B94" s="74"/>
      <c r="C94" s="74" t="s">
        <v>11</v>
      </c>
      <c r="D94" s="74"/>
      <c r="E94" s="19">
        <v>0.3</v>
      </c>
      <c r="F94" s="20">
        <v>0</v>
      </c>
      <c r="G94" s="19">
        <v>0.3</v>
      </c>
      <c r="H94" s="20">
        <v>0.1</v>
      </c>
      <c r="I94" s="21">
        <f t="shared" si="10"/>
        <v>1</v>
      </c>
      <c r="J94" s="80" t="s">
        <v>396</v>
      </c>
      <c r="K94" s="81"/>
      <c r="L94" s="29" t="s">
        <v>112</v>
      </c>
      <c r="M94" s="22" t="s">
        <v>429</v>
      </c>
    </row>
    <row r="95" spans="1:13" s="4" customFormat="1" ht="45" customHeight="1" x14ac:dyDescent="0.25">
      <c r="A95" s="74" t="s">
        <v>275</v>
      </c>
      <c r="B95" s="74"/>
      <c r="C95" s="74" t="s">
        <v>11</v>
      </c>
      <c r="D95" s="74"/>
      <c r="E95" s="19">
        <v>3.3</v>
      </c>
      <c r="F95" s="20">
        <v>6.3</v>
      </c>
      <c r="G95" s="19">
        <v>3.3</v>
      </c>
      <c r="H95" s="20">
        <v>-0.20000000000000018</v>
      </c>
      <c r="I95" s="21">
        <f t="shared" si="10"/>
        <v>1</v>
      </c>
      <c r="J95" s="80" t="s">
        <v>396</v>
      </c>
      <c r="K95" s="81"/>
      <c r="L95" s="15" t="s">
        <v>112</v>
      </c>
      <c r="M95" s="22" t="s">
        <v>430</v>
      </c>
    </row>
    <row r="96" spans="1:13" s="4" customFormat="1" ht="45" customHeight="1" x14ac:dyDescent="0.25">
      <c r="A96" s="74" t="s">
        <v>277</v>
      </c>
      <c r="B96" s="74"/>
      <c r="C96" s="74" t="s">
        <v>11</v>
      </c>
      <c r="D96" s="74"/>
      <c r="E96" s="19">
        <v>1.7</v>
      </c>
      <c r="F96" s="20"/>
      <c r="G96" s="19">
        <v>1.7</v>
      </c>
      <c r="H96" s="20">
        <v>-0.10000000000000009</v>
      </c>
      <c r="I96" s="21">
        <f t="shared" si="10"/>
        <v>1</v>
      </c>
      <c r="J96" s="80" t="s">
        <v>396</v>
      </c>
      <c r="K96" s="81"/>
      <c r="L96" s="15" t="s">
        <v>112</v>
      </c>
      <c r="M96" s="22" t="s">
        <v>431</v>
      </c>
    </row>
    <row r="97" spans="1:13" s="4" customFormat="1" ht="75.2" customHeight="1" x14ac:dyDescent="0.25">
      <c r="A97" s="74" t="s">
        <v>278</v>
      </c>
      <c r="B97" s="74"/>
      <c r="C97" s="74" t="s">
        <v>11</v>
      </c>
      <c r="D97" s="74"/>
      <c r="E97" s="19">
        <v>1.2</v>
      </c>
      <c r="F97" s="20"/>
      <c r="G97" s="19">
        <v>1.2</v>
      </c>
      <c r="H97" s="20">
        <v>0.9</v>
      </c>
      <c r="I97" s="21">
        <f t="shared" si="10"/>
        <v>1</v>
      </c>
      <c r="J97" s="80" t="s">
        <v>396</v>
      </c>
      <c r="K97" s="81"/>
      <c r="L97" s="15" t="s">
        <v>112</v>
      </c>
      <c r="M97" s="22" t="s">
        <v>432</v>
      </c>
    </row>
    <row r="98" spans="1:13" s="4" customFormat="1" ht="29.25" customHeight="1" x14ac:dyDescent="0.25">
      <c r="A98" s="109" t="s">
        <v>26</v>
      </c>
      <c r="B98" s="109"/>
      <c r="C98" s="109" t="s">
        <v>11</v>
      </c>
      <c r="D98" s="109"/>
      <c r="E98" s="24">
        <f>SUM(E91:E97)</f>
        <v>40.700000000000003</v>
      </c>
      <c r="F98" s="24">
        <f t="shared" ref="F98:G98" si="11">SUM(F91:F97)</f>
        <v>37</v>
      </c>
      <c r="G98" s="24">
        <f t="shared" si="11"/>
        <v>41.3</v>
      </c>
      <c r="H98" s="24">
        <f>G98-E98</f>
        <v>0.59999999999999432</v>
      </c>
      <c r="I98" s="25">
        <f>G98/E98</f>
        <v>1.0147420147420145</v>
      </c>
      <c r="J98" s="132"/>
      <c r="K98" s="133"/>
      <c r="L98" s="30" t="s">
        <v>112</v>
      </c>
      <c r="M98" s="22"/>
    </row>
    <row r="99" spans="1:13" s="4" customFormat="1" ht="40.700000000000003" customHeight="1" x14ac:dyDescent="0.25">
      <c r="A99" s="73" t="s">
        <v>287</v>
      </c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15" t="s">
        <v>142</v>
      </c>
      <c r="M99" s="27"/>
    </row>
    <row r="100" spans="1:13" s="4" customFormat="1" ht="75.2" customHeight="1" x14ac:dyDescent="0.25">
      <c r="A100" s="74" t="s">
        <v>20</v>
      </c>
      <c r="B100" s="74"/>
      <c r="C100" s="74" t="s">
        <v>11</v>
      </c>
      <c r="D100" s="74"/>
      <c r="E100" s="20">
        <v>2</v>
      </c>
      <c r="F100" s="20">
        <v>2</v>
      </c>
      <c r="G100" s="20">
        <v>2</v>
      </c>
      <c r="H100" s="20">
        <f>G100-E100</f>
        <v>0</v>
      </c>
      <c r="I100" s="21">
        <f>G100/E100</f>
        <v>1</v>
      </c>
      <c r="J100" s="80" t="s">
        <v>396</v>
      </c>
      <c r="K100" s="81"/>
      <c r="L100" s="15" t="s">
        <v>142</v>
      </c>
      <c r="M100" s="22" t="s">
        <v>433</v>
      </c>
    </row>
    <row r="101" spans="1:13" s="4" customFormat="1" ht="15" customHeight="1" x14ac:dyDescent="0.25">
      <c r="A101" s="109" t="s">
        <v>26</v>
      </c>
      <c r="B101" s="109"/>
      <c r="C101" s="109" t="s">
        <v>11</v>
      </c>
      <c r="D101" s="109"/>
      <c r="E101" s="23">
        <f>SUM(E100:E100)</f>
        <v>2</v>
      </c>
      <c r="F101" s="23"/>
      <c r="G101" s="23">
        <f>SUM(G100:G100)</f>
        <v>2</v>
      </c>
      <c r="H101" s="23">
        <f>G101-E101</f>
        <v>0</v>
      </c>
      <c r="I101" s="25">
        <f t="shared" ref="I101" si="12">G101/E101</f>
        <v>1</v>
      </c>
      <c r="J101" s="132"/>
      <c r="K101" s="133"/>
      <c r="L101" s="17" t="s">
        <v>142</v>
      </c>
      <c r="M101" s="22"/>
    </row>
    <row r="102" spans="1:13" s="4" customFormat="1" ht="32.25" customHeight="1" x14ac:dyDescent="0.25">
      <c r="A102" s="73" t="s">
        <v>288</v>
      </c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15" t="s">
        <v>119</v>
      </c>
      <c r="M102" s="27"/>
    </row>
    <row r="103" spans="1:13" s="4" customFormat="1" ht="30" x14ac:dyDescent="0.25">
      <c r="A103" s="74" t="s">
        <v>23</v>
      </c>
      <c r="B103" s="74"/>
      <c r="C103" s="74" t="s">
        <v>11</v>
      </c>
      <c r="D103" s="74"/>
      <c r="E103" s="20">
        <v>0</v>
      </c>
      <c r="F103" s="20">
        <v>2</v>
      </c>
      <c r="G103" s="20">
        <v>0</v>
      </c>
      <c r="H103" s="20">
        <f>G103-E103</f>
        <v>0</v>
      </c>
      <c r="I103" s="21">
        <v>0</v>
      </c>
      <c r="J103" s="80"/>
      <c r="K103" s="81"/>
      <c r="L103" s="15" t="s">
        <v>119</v>
      </c>
      <c r="M103" s="22" t="s">
        <v>434</v>
      </c>
    </row>
    <row r="104" spans="1:13" s="4" customFormat="1" ht="36.75" customHeight="1" x14ac:dyDescent="0.25">
      <c r="A104" s="73" t="s">
        <v>289</v>
      </c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15" t="s">
        <v>108</v>
      </c>
      <c r="M104" s="27"/>
    </row>
    <row r="105" spans="1:13" s="4" customFormat="1" ht="45" customHeight="1" x14ac:dyDescent="0.25">
      <c r="A105" s="74" t="s">
        <v>282</v>
      </c>
      <c r="B105" s="74"/>
      <c r="C105" s="74" t="s">
        <v>11</v>
      </c>
      <c r="D105" s="74"/>
      <c r="E105" s="19">
        <v>5.3</v>
      </c>
      <c r="F105" s="20">
        <v>10.7</v>
      </c>
      <c r="G105" s="19">
        <v>5.2</v>
      </c>
      <c r="H105" s="20">
        <f t="shared" ref="H105:H110" si="13">G105-E105</f>
        <v>-9.9999999999999645E-2</v>
      </c>
      <c r="I105" s="21">
        <f t="shared" ref="I105:I111" si="14">G105/E105</f>
        <v>0.98113207547169823</v>
      </c>
      <c r="J105" s="80" t="s">
        <v>262</v>
      </c>
      <c r="K105" s="81"/>
      <c r="L105" s="15" t="s">
        <v>108</v>
      </c>
      <c r="M105" s="22" t="s">
        <v>435</v>
      </c>
    </row>
    <row r="106" spans="1:13" s="5" customFormat="1" ht="90" customHeight="1" x14ac:dyDescent="0.25">
      <c r="A106" s="74" t="s">
        <v>270</v>
      </c>
      <c r="B106" s="74"/>
      <c r="C106" s="74" t="s">
        <v>11</v>
      </c>
      <c r="D106" s="74"/>
      <c r="E106" s="19">
        <v>15.8</v>
      </c>
      <c r="F106" s="20"/>
      <c r="G106" s="19">
        <v>15.9</v>
      </c>
      <c r="H106" s="20">
        <f t="shared" si="13"/>
        <v>9.9999999999999645E-2</v>
      </c>
      <c r="I106" s="21">
        <f t="shared" si="14"/>
        <v>1.0063291139240507</v>
      </c>
      <c r="J106" s="80" t="s">
        <v>411</v>
      </c>
      <c r="K106" s="81"/>
      <c r="L106" s="15" t="s">
        <v>108</v>
      </c>
      <c r="M106" s="22" t="s">
        <v>436</v>
      </c>
    </row>
    <row r="107" spans="1:13" s="5" customFormat="1" ht="45" customHeight="1" x14ac:dyDescent="0.25">
      <c r="A107" s="74" t="s">
        <v>272</v>
      </c>
      <c r="B107" s="74"/>
      <c r="C107" s="74" t="s">
        <v>11</v>
      </c>
      <c r="D107" s="74"/>
      <c r="E107" s="19">
        <v>10.1</v>
      </c>
      <c r="F107" s="20"/>
      <c r="G107" s="19">
        <v>10.1</v>
      </c>
      <c r="H107" s="20">
        <f t="shared" si="13"/>
        <v>0</v>
      </c>
      <c r="I107" s="21">
        <f t="shared" si="14"/>
        <v>1</v>
      </c>
      <c r="J107" s="80" t="s">
        <v>396</v>
      </c>
      <c r="K107" s="81"/>
      <c r="L107" s="15" t="s">
        <v>108</v>
      </c>
      <c r="M107" s="22" t="s">
        <v>437</v>
      </c>
    </row>
    <row r="108" spans="1:13" s="4" customFormat="1" ht="45" customHeight="1" x14ac:dyDescent="0.25">
      <c r="A108" s="74" t="s">
        <v>275</v>
      </c>
      <c r="B108" s="74"/>
      <c r="C108" s="74" t="s">
        <v>11</v>
      </c>
      <c r="D108" s="74"/>
      <c r="E108" s="19">
        <v>12</v>
      </c>
      <c r="F108" s="20">
        <v>13.3</v>
      </c>
      <c r="G108" s="19">
        <v>12</v>
      </c>
      <c r="H108" s="20">
        <f t="shared" si="13"/>
        <v>0</v>
      </c>
      <c r="I108" s="21">
        <f t="shared" si="14"/>
        <v>1</v>
      </c>
      <c r="J108" s="80" t="s">
        <v>396</v>
      </c>
      <c r="K108" s="81"/>
      <c r="L108" s="15" t="s">
        <v>108</v>
      </c>
      <c r="M108" s="22" t="s">
        <v>438</v>
      </c>
    </row>
    <row r="109" spans="1:13" s="4" customFormat="1" ht="75.2" customHeight="1" x14ac:dyDescent="0.25">
      <c r="A109" s="74" t="s">
        <v>284</v>
      </c>
      <c r="B109" s="74"/>
      <c r="C109" s="74" t="s">
        <v>11</v>
      </c>
      <c r="D109" s="74"/>
      <c r="E109" s="19">
        <v>5</v>
      </c>
      <c r="F109" s="20"/>
      <c r="G109" s="19">
        <v>5</v>
      </c>
      <c r="H109" s="20">
        <f t="shared" si="13"/>
        <v>0</v>
      </c>
      <c r="I109" s="21">
        <f t="shared" si="14"/>
        <v>1</v>
      </c>
      <c r="J109" s="80" t="s">
        <v>396</v>
      </c>
      <c r="K109" s="81"/>
      <c r="L109" s="15" t="s">
        <v>108</v>
      </c>
      <c r="M109" s="22" t="s">
        <v>439</v>
      </c>
    </row>
    <row r="110" spans="1:13" s="4" customFormat="1" ht="75.2" customHeight="1" x14ac:dyDescent="0.25">
      <c r="A110" s="74" t="s">
        <v>279</v>
      </c>
      <c r="B110" s="74"/>
      <c r="C110" s="74" t="s">
        <v>11</v>
      </c>
      <c r="D110" s="74"/>
      <c r="E110" s="19">
        <v>5</v>
      </c>
      <c r="F110" s="20"/>
      <c r="G110" s="19">
        <v>5</v>
      </c>
      <c r="H110" s="20">
        <f t="shared" si="13"/>
        <v>0</v>
      </c>
      <c r="I110" s="21">
        <f>G110/E110</f>
        <v>1</v>
      </c>
      <c r="J110" s="80" t="s">
        <v>396</v>
      </c>
      <c r="K110" s="81"/>
      <c r="L110" s="15" t="s">
        <v>108</v>
      </c>
      <c r="M110" s="22" t="s">
        <v>440</v>
      </c>
    </row>
    <row r="111" spans="1:13" s="4" customFormat="1" ht="28.5" customHeight="1" x14ac:dyDescent="0.25">
      <c r="A111" s="109" t="s">
        <v>26</v>
      </c>
      <c r="B111" s="109"/>
      <c r="C111" s="109" t="s">
        <v>11</v>
      </c>
      <c r="D111" s="109"/>
      <c r="E111" s="31">
        <f>SUM(E105:E110)</f>
        <v>53.2</v>
      </c>
      <c r="F111" s="24"/>
      <c r="G111" s="24">
        <f>SUM(G105:G110)</f>
        <v>53.2</v>
      </c>
      <c r="H111" s="24">
        <f>G111-E111</f>
        <v>0</v>
      </c>
      <c r="I111" s="25">
        <f t="shared" si="14"/>
        <v>1</v>
      </c>
      <c r="J111" s="82"/>
      <c r="K111" s="84"/>
      <c r="L111" s="17" t="s">
        <v>108</v>
      </c>
      <c r="M111" s="22"/>
    </row>
    <row r="112" spans="1:13" s="4" customFormat="1" ht="30.75" customHeight="1" x14ac:dyDescent="0.25">
      <c r="A112" s="73" t="s">
        <v>290</v>
      </c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15" t="s">
        <v>238</v>
      </c>
      <c r="M112" s="22"/>
    </row>
    <row r="113" spans="1:13" s="4" customFormat="1" ht="45" customHeight="1" x14ac:dyDescent="0.25">
      <c r="A113" s="74" t="s">
        <v>13</v>
      </c>
      <c r="B113" s="74"/>
      <c r="C113" s="74" t="s">
        <v>11</v>
      </c>
      <c r="D113" s="74"/>
      <c r="E113" s="20">
        <v>14</v>
      </c>
      <c r="F113" s="20"/>
      <c r="G113" s="20">
        <v>13.8</v>
      </c>
      <c r="H113" s="20">
        <f t="shared" ref="H113" si="15">G113-E113</f>
        <v>-0.19999999999999929</v>
      </c>
      <c r="I113" s="21">
        <f>G113/E113</f>
        <v>0.98571428571428577</v>
      </c>
      <c r="J113" s="80" t="s">
        <v>262</v>
      </c>
      <c r="K113" s="81"/>
      <c r="L113" s="15" t="s">
        <v>238</v>
      </c>
      <c r="M113" s="22" t="s">
        <v>441</v>
      </c>
    </row>
    <row r="114" spans="1:13" s="4" customFormat="1" ht="29.25" customHeight="1" x14ac:dyDescent="0.25">
      <c r="A114" s="129" t="s">
        <v>235</v>
      </c>
      <c r="B114" s="129"/>
      <c r="C114" s="129"/>
      <c r="D114" s="129"/>
      <c r="E114" s="32">
        <f>E113+E111+E103+E101+E98+E89+E75+E72+E70+E58+E53+E36+E31+E26</f>
        <v>2947.8</v>
      </c>
      <c r="F114" s="32">
        <f>F113+F111+F103+F101+F98+F89+F75+F72+F70+F58+F53+F36+F31+F26</f>
        <v>39</v>
      </c>
      <c r="G114" s="32">
        <f>G113+G111+G103+G101+G98+G89+G75+G72+G70+G58+G53+G36+G31+G26</f>
        <v>2947.9</v>
      </c>
      <c r="H114" s="32">
        <f>H113+H111+H103+H101+H98+H89+H75+H72+H70+H58+H53+H36+H31+H26</f>
        <v>9.9999999999983213E-2</v>
      </c>
      <c r="I114" s="25">
        <f t="shared" ref="I114" si="16">G114/E114</f>
        <v>1.0000339236040436</v>
      </c>
      <c r="J114" s="130"/>
      <c r="K114" s="130"/>
      <c r="L114" s="33"/>
      <c r="M114" s="22"/>
    </row>
    <row r="115" spans="1:13" s="4" customFormat="1" ht="26.45" customHeight="1" x14ac:dyDescent="0.25">
      <c r="A115" s="131" t="s">
        <v>291</v>
      </c>
      <c r="B115" s="131"/>
      <c r="C115" s="131"/>
      <c r="D115" s="131"/>
      <c r="E115" s="131"/>
      <c r="F115" s="131"/>
      <c r="G115" s="131"/>
      <c r="H115" s="131"/>
      <c r="I115" s="131"/>
      <c r="J115" s="131"/>
      <c r="K115" s="131"/>
      <c r="L115" s="15" t="s">
        <v>113</v>
      </c>
      <c r="M115" s="22"/>
    </row>
    <row r="116" spans="1:13" s="4" customFormat="1" ht="45" customHeight="1" x14ac:dyDescent="0.25">
      <c r="A116" s="74" t="s">
        <v>10</v>
      </c>
      <c r="B116" s="74"/>
      <c r="C116" s="74" t="s">
        <v>11</v>
      </c>
      <c r="D116" s="74"/>
      <c r="E116" s="19">
        <v>204</v>
      </c>
      <c r="F116" s="20">
        <v>229</v>
      </c>
      <c r="G116" s="19">
        <v>204.4</v>
      </c>
      <c r="H116" s="20">
        <f t="shared" ref="H116:H131" si="17">G116-E116</f>
        <v>0.40000000000000568</v>
      </c>
      <c r="I116" s="21">
        <f t="shared" ref="I116:I158" si="18">G116/E116</f>
        <v>1.0019607843137255</v>
      </c>
      <c r="J116" s="80" t="s">
        <v>411</v>
      </c>
      <c r="K116" s="81"/>
      <c r="L116" s="15" t="s">
        <v>113</v>
      </c>
      <c r="M116" s="22" t="s">
        <v>442</v>
      </c>
    </row>
    <row r="117" spans="1:13" s="4" customFormat="1" ht="90" customHeight="1" x14ac:dyDescent="0.25">
      <c r="A117" s="74" t="s">
        <v>12</v>
      </c>
      <c r="B117" s="74"/>
      <c r="C117" s="74" t="s">
        <v>11</v>
      </c>
      <c r="D117" s="74"/>
      <c r="E117" s="19">
        <v>195.2</v>
      </c>
      <c r="F117" s="20">
        <v>199</v>
      </c>
      <c r="G117" s="19">
        <v>195</v>
      </c>
      <c r="H117" s="20">
        <f t="shared" si="17"/>
        <v>-0.19999999999998863</v>
      </c>
      <c r="I117" s="21">
        <f t="shared" si="18"/>
        <v>0.99897540983606559</v>
      </c>
      <c r="J117" s="80" t="s">
        <v>262</v>
      </c>
      <c r="K117" s="81"/>
      <c r="L117" s="15" t="s">
        <v>113</v>
      </c>
      <c r="M117" s="22" t="s">
        <v>443</v>
      </c>
    </row>
    <row r="118" spans="1:13" s="4" customFormat="1" ht="45" customHeight="1" x14ac:dyDescent="0.25">
      <c r="A118" s="74" t="s">
        <v>13</v>
      </c>
      <c r="B118" s="74"/>
      <c r="C118" s="74" t="s">
        <v>11</v>
      </c>
      <c r="D118" s="74"/>
      <c r="E118" s="19">
        <v>127.2</v>
      </c>
      <c r="F118" s="20">
        <v>141.30000000000001</v>
      </c>
      <c r="G118" s="19">
        <v>127.5</v>
      </c>
      <c r="H118" s="20">
        <f t="shared" si="17"/>
        <v>0.29999999999999716</v>
      </c>
      <c r="I118" s="21">
        <f t="shared" si="18"/>
        <v>1.0023584905660377</v>
      </c>
      <c r="J118" s="80" t="s">
        <v>411</v>
      </c>
      <c r="K118" s="81"/>
      <c r="L118" s="15" t="s">
        <v>113</v>
      </c>
      <c r="M118" s="22" t="s">
        <v>444</v>
      </c>
    </row>
    <row r="119" spans="1:13" s="4" customFormat="1" ht="90" customHeight="1" x14ac:dyDescent="0.25">
      <c r="A119" s="74" t="s">
        <v>14</v>
      </c>
      <c r="B119" s="74"/>
      <c r="C119" s="74" t="s">
        <v>11</v>
      </c>
      <c r="D119" s="74"/>
      <c r="E119" s="19">
        <v>188.7</v>
      </c>
      <c r="F119" s="20">
        <v>205.7</v>
      </c>
      <c r="G119" s="19">
        <v>187.8</v>
      </c>
      <c r="H119" s="20">
        <f t="shared" si="17"/>
        <v>-0.89999999999997726</v>
      </c>
      <c r="I119" s="21">
        <f t="shared" si="18"/>
        <v>0.99523052464228945</v>
      </c>
      <c r="J119" s="80" t="s">
        <v>262</v>
      </c>
      <c r="K119" s="81"/>
      <c r="L119" s="15" t="s">
        <v>113</v>
      </c>
      <c r="M119" s="22" t="s">
        <v>445</v>
      </c>
    </row>
    <row r="120" spans="1:13" s="4" customFormat="1" ht="90" customHeight="1" x14ac:dyDescent="0.25">
      <c r="A120" s="74" t="s">
        <v>16</v>
      </c>
      <c r="B120" s="74"/>
      <c r="C120" s="74" t="s">
        <v>11</v>
      </c>
      <c r="D120" s="74"/>
      <c r="E120" s="19">
        <v>80.099999999999994</v>
      </c>
      <c r="F120" s="20">
        <v>85.3</v>
      </c>
      <c r="G120" s="19">
        <v>80.5</v>
      </c>
      <c r="H120" s="20">
        <f t="shared" si="17"/>
        <v>0.40000000000000568</v>
      </c>
      <c r="I120" s="21">
        <f t="shared" si="18"/>
        <v>1.0049937578027466</v>
      </c>
      <c r="J120" s="80" t="s">
        <v>411</v>
      </c>
      <c r="K120" s="81"/>
      <c r="L120" s="15" t="s">
        <v>113</v>
      </c>
      <c r="M120" s="22" t="s">
        <v>446</v>
      </c>
    </row>
    <row r="121" spans="1:13" s="4" customFormat="1" ht="45" customHeight="1" x14ac:dyDescent="0.25">
      <c r="A121" s="74" t="s">
        <v>27</v>
      </c>
      <c r="B121" s="74"/>
      <c r="C121" s="74" t="s">
        <v>11</v>
      </c>
      <c r="D121" s="74"/>
      <c r="E121" s="19">
        <v>110.7</v>
      </c>
      <c r="F121" s="20">
        <v>117</v>
      </c>
      <c r="G121" s="19">
        <v>111.2</v>
      </c>
      <c r="H121" s="20">
        <f t="shared" si="17"/>
        <v>0.5</v>
      </c>
      <c r="I121" s="21">
        <f t="shared" si="18"/>
        <v>1.004516711833785</v>
      </c>
      <c r="J121" s="80" t="s">
        <v>411</v>
      </c>
      <c r="K121" s="81"/>
      <c r="L121" s="15" t="s">
        <v>113</v>
      </c>
      <c r="M121" s="22" t="s">
        <v>447</v>
      </c>
    </row>
    <row r="122" spans="1:13" s="4" customFormat="1" ht="90" customHeight="1" x14ac:dyDescent="0.25">
      <c r="A122" s="74" t="s">
        <v>17</v>
      </c>
      <c r="B122" s="74"/>
      <c r="C122" s="74" t="s">
        <v>11</v>
      </c>
      <c r="D122" s="74"/>
      <c r="E122" s="19">
        <v>223.5</v>
      </c>
      <c r="F122" s="20">
        <v>222</v>
      </c>
      <c r="G122" s="19">
        <v>224.1</v>
      </c>
      <c r="H122" s="20">
        <f t="shared" si="17"/>
        <v>0.59999999999999432</v>
      </c>
      <c r="I122" s="21">
        <f t="shared" si="18"/>
        <v>1.0026845637583892</v>
      </c>
      <c r="J122" s="80" t="s">
        <v>411</v>
      </c>
      <c r="K122" s="81"/>
      <c r="L122" s="15" t="s">
        <v>113</v>
      </c>
      <c r="M122" s="22" t="s">
        <v>448</v>
      </c>
    </row>
    <row r="123" spans="1:13" s="4" customFormat="1" ht="30" x14ac:dyDescent="0.25">
      <c r="A123" s="74" t="s">
        <v>18</v>
      </c>
      <c r="B123" s="74"/>
      <c r="C123" s="74" t="s">
        <v>11</v>
      </c>
      <c r="D123" s="74"/>
      <c r="E123" s="19">
        <v>231.8</v>
      </c>
      <c r="F123" s="20">
        <v>222</v>
      </c>
      <c r="G123" s="19">
        <v>230.9</v>
      </c>
      <c r="H123" s="20">
        <f t="shared" si="17"/>
        <v>-0.90000000000000568</v>
      </c>
      <c r="I123" s="21">
        <f t="shared" si="18"/>
        <v>0.9961173425366695</v>
      </c>
      <c r="J123" s="80" t="s">
        <v>262</v>
      </c>
      <c r="K123" s="81"/>
      <c r="L123" s="15" t="s">
        <v>113</v>
      </c>
      <c r="M123" s="22" t="s">
        <v>449</v>
      </c>
    </row>
    <row r="124" spans="1:13" s="4" customFormat="1" ht="30" x14ac:dyDescent="0.25">
      <c r="A124" s="74" t="s">
        <v>19</v>
      </c>
      <c r="B124" s="74"/>
      <c r="C124" s="74" t="s">
        <v>11</v>
      </c>
      <c r="D124" s="74"/>
      <c r="E124" s="19">
        <v>115.9</v>
      </c>
      <c r="F124" s="20">
        <v>119</v>
      </c>
      <c r="G124" s="19">
        <v>115.5</v>
      </c>
      <c r="H124" s="20">
        <f t="shared" si="17"/>
        <v>-0.40000000000000568</v>
      </c>
      <c r="I124" s="21">
        <f t="shared" si="18"/>
        <v>0.99654874892148404</v>
      </c>
      <c r="J124" s="80" t="s">
        <v>262</v>
      </c>
      <c r="K124" s="81"/>
      <c r="L124" s="15" t="s">
        <v>113</v>
      </c>
      <c r="M124" s="22" t="s">
        <v>450</v>
      </c>
    </row>
    <row r="125" spans="1:13" s="4" customFormat="1" ht="45" customHeight="1" x14ac:dyDescent="0.25">
      <c r="A125" s="74" t="s">
        <v>20</v>
      </c>
      <c r="B125" s="74"/>
      <c r="C125" s="74" t="s">
        <v>11</v>
      </c>
      <c r="D125" s="74"/>
      <c r="E125" s="19">
        <v>322.10000000000002</v>
      </c>
      <c r="F125" s="20">
        <v>83.4</v>
      </c>
      <c r="G125" s="19">
        <v>323.60000000000002</v>
      </c>
      <c r="H125" s="20">
        <f>G125-E125</f>
        <v>1.5</v>
      </c>
      <c r="I125" s="21">
        <f>G125/E125</f>
        <v>1.00465693883887</v>
      </c>
      <c r="J125" s="80" t="s">
        <v>411</v>
      </c>
      <c r="K125" s="81"/>
      <c r="L125" s="15" t="s">
        <v>113</v>
      </c>
      <c r="M125" s="22" t="s">
        <v>451</v>
      </c>
    </row>
    <row r="126" spans="1:13" s="4" customFormat="1" ht="45" customHeight="1" x14ac:dyDescent="0.25">
      <c r="A126" s="74" t="s">
        <v>21</v>
      </c>
      <c r="B126" s="74"/>
      <c r="C126" s="74" t="s">
        <v>11</v>
      </c>
      <c r="D126" s="74"/>
      <c r="E126" s="19">
        <v>81.099999999999994</v>
      </c>
      <c r="F126" s="20">
        <v>148</v>
      </c>
      <c r="G126" s="19">
        <v>81.8</v>
      </c>
      <c r="H126" s="20">
        <f t="shared" si="17"/>
        <v>0.70000000000000284</v>
      </c>
      <c r="I126" s="21">
        <f t="shared" si="18"/>
        <v>1.0086313193588163</v>
      </c>
      <c r="J126" s="80" t="s">
        <v>411</v>
      </c>
      <c r="K126" s="81"/>
      <c r="L126" s="15" t="s">
        <v>113</v>
      </c>
      <c r="M126" s="22" t="s">
        <v>452</v>
      </c>
    </row>
    <row r="127" spans="1:13" s="4" customFormat="1" ht="45" customHeight="1" x14ac:dyDescent="0.25">
      <c r="A127" s="74" t="s">
        <v>22</v>
      </c>
      <c r="B127" s="74"/>
      <c r="C127" s="74" t="s">
        <v>11</v>
      </c>
      <c r="D127" s="74"/>
      <c r="E127" s="19">
        <v>123.8</v>
      </c>
      <c r="F127" s="20">
        <v>135</v>
      </c>
      <c r="G127" s="19">
        <v>124.9</v>
      </c>
      <c r="H127" s="20">
        <f t="shared" si="17"/>
        <v>1.1000000000000085</v>
      </c>
      <c r="I127" s="21">
        <f t="shared" si="18"/>
        <v>1.0088852988691439</v>
      </c>
      <c r="J127" s="80" t="s">
        <v>411</v>
      </c>
      <c r="K127" s="81"/>
      <c r="L127" s="15" t="s">
        <v>113</v>
      </c>
      <c r="M127" s="22" t="s">
        <v>453</v>
      </c>
    </row>
    <row r="128" spans="1:13" s="4" customFormat="1" ht="30" x14ac:dyDescent="0.25">
      <c r="A128" s="74" t="s">
        <v>23</v>
      </c>
      <c r="B128" s="74"/>
      <c r="C128" s="74" t="s">
        <v>11</v>
      </c>
      <c r="D128" s="74"/>
      <c r="E128" s="19">
        <v>229.6</v>
      </c>
      <c r="F128" s="20">
        <v>233</v>
      </c>
      <c r="G128" s="19">
        <v>228.6</v>
      </c>
      <c r="H128" s="20">
        <f t="shared" si="17"/>
        <v>-1</v>
      </c>
      <c r="I128" s="21">
        <f t="shared" si="18"/>
        <v>0.99564459930313587</v>
      </c>
      <c r="J128" s="80" t="s">
        <v>262</v>
      </c>
      <c r="K128" s="81"/>
      <c r="L128" s="15" t="s">
        <v>113</v>
      </c>
      <c r="M128" s="22" t="s">
        <v>454</v>
      </c>
    </row>
    <row r="129" spans="1:13" s="4" customFormat="1" ht="30" x14ac:dyDescent="0.25">
      <c r="A129" s="74" t="s">
        <v>24</v>
      </c>
      <c r="B129" s="74"/>
      <c r="C129" s="74" t="s">
        <v>11</v>
      </c>
      <c r="D129" s="74"/>
      <c r="E129" s="19">
        <v>136.19999999999999</v>
      </c>
      <c r="F129" s="20">
        <v>134</v>
      </c>
      <c r="G129" s="19">
        <v>135.19999999999999</v>
      </c>
      <c r="H129" s="20">
        <f t="shared" si="17"/>
        <v>-1</v>
      </c>
      <c r="I129" s="21">
        <f t="shared" si="18"/>
        <v>0.9926578560939795</v>
      </c>
      <c r="J129" s="80" t="s">
        <v>262</v>
      </c>
      <c r="K129" s="81"/>
      <c r="L129" s="15" t="s">
        <v>113</v>
      </c>
      <c r="M129" s="22" t="s">
        <v>455</v>
      </c>
    </row>
    <row r="130" spans="1:13" s="4" customFormat="1" ht="45" customHeight="1" x14ac:dyDescent="0.25">
      <c r="A130" s="74" t="s">
        <v>25</v>
      </c>
      <c r="B130" s="74"/>
      <c r="C130" s="74" t="s">
        <v>11</v>
      </c>
      <c r="D130" s="74"/>
      <c r="E130" s="19">
        <v>247.1</v>
      </c>
      <c r="F130" s="20">
        <v>274.89999999999998</v>
      </c>
      <c r="G130" s="19">
        <v>246.1</v>
      </c>
      <c r="H130" s="20">
        <f t="shared" si="17"/>
        <v>-1</v>
      </c>
      <c r="I130" s="21">
        <f t="shared" si="18"/>
        <v>0.99595305544314039</v>
      </c>
      <c r="J130" s="80" t="s">
        <v>262</v>
      </c>
      <c r="K130" s="81"/>
      <c r="L130" s="15" t="s">
        <v>113</v>
      </c>
      <c r="M130" s="22" t="s">
        <v>456</v>
      </c>
    </row>
    <row r="131" spans="1:13" s="4" customFormat="1" ht="30" x14ac:dyDescent="0.25">
      <c r="A131" s="74" t="s">
        <v>29</v>
      </c>
      <c r="B131" s="74"/>
      <c r="C131" s="74" t="s">
        <v>11</v>
      </c>
      <c r="D131" s="74"/>
      <c r="E131" s="19">
        <v>210</v>
      </c>
      <c r="F131" s="20">
        <v>244.7</v>
      </c>
      <c r="G131" s="19">
        <v>208.9</v>
      </c>
      <c r="H131" s="20">
        <f t="shared" si="17"/>
        <v>-1.0999999999999943</v>
      </c>
      <c r="I131" s="21">
        <f t="shared" si="18"/>
        <v>0.99476190476190474</v>
      </c>
      <c r="J131" s="80" t="s">
        <v>262</v>
      </c>
      <c r="K131" s="81"/>
      <c r="L131" s="15" t="s">
        <v>113</v>
      </c>
      <c r="M131" s="22" t="s">
        <v>457</v>
      </c>
    </row>
    <row r="132" spans="1:13" s="4" customFormat="1" ht="25.5" customHeight="1" x14ac:dyDescent="0.25">
      <c r="A132" s="109" t="s">
        <v>26</v>
      </c>
      <c r="B132" s="109"/>
      <c r="C132" s="109" t="s">
        <v>11</v>
      </c>
      <c r="D132" s="109"/>
      <c r="E132" s="24">
        <f>SUM(E116:E131)</f>
        <v>2827</v>
      </c>
      <c r="F132" s="24"/>
      <c r="G132" s="24">
        <f>SUM(G116:G131)</f>
        <v>2826</v>
      </c>
      <c r="H132" s="24">
        <f>G132-E132</f>
        <v>-1</v>
      </c>
      <c r="I132" s="25">
        <f>G132/E132</f>
        <v>0.99964626812875845</v>
      </c>
      <c r="J132" s="82"/>
      <c r="K132" s="84"/>
      <c r="L132" s="17" t="s">
        <v>113</v>
      </c>
      <c r="M132" s="22"/>
    </row>
    <row r="133" spans="1:13" s="4" customFormat="1" ht="28.5" customHeight="1" x14ac:dyDescent="0.25">
      <c r="A133" s="112" t="s">
        <v>292</v>
      </c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29" t="s">
        <v>114</v>
      </c>
      <c r="M133" s="22"/>
    </row>
    <row r="134" spans="1:13" s="4" customFormat="1" ht="30" x14ac:dyDescent="0.25">
      <c r="A134" s="74" t="s">
        <v>13</v>
      </c>
      <c r="B134" s="74"/>
      <c r="C134" s="74" t="s">
        <v>11</v>
      </c>
      <c r="D134" s="74"/>
      <c r="E134" s="19">
        <v>14</v>
      </c>
      <c r="F134" s="20">
        <v>22</v>
      </c>
      <c r="G134" s="19">
        <v>13.8</v>
      </c>
      <c r="H134" s="20">
        <f t="shared" ref="H134:H135" si="19">G134-E134</f>
        <v>-0.19999999999999929</v>
      </c>
      <c r="I134" s="21">
        <f t="shared" ref="I134:I135" si="20">G134/E134</f>
        <v>0.98571428571428577</v>
      </c>
      <c r="J134" s="80" t="s">
        <v>262</v>
      </c>
      <c r="K134" s="81"/>
      <c r="L134" s="29" t="s">
        <v>114</v>
      </c>
      <c r="M134" s="22" t="s">
        <v>458</v>
      </c>
    </row>
    <row r="135" spans="1:13" s="5" customFormat="1" ht="45" customHeight="1" x14ac:dyDescent="0.25">
      <c r="A135" s="74" t="s">
        <v>16</v>
      </c>
      <c r="B135" s="74"/>
      <c r="C135" s="74" t="s">
        <v>11</v>
      </c>
      <c r="D135" s="74"/>
      <c r="E135" s="19">
        <v>23.3</v>
      </c>
      <c r="F135" s="20">
        <v>19.3</v>
      </c>
      <c r="G135" s="19">
        <v>23.4</v>
      </c>
      <c r="H135" s="20">
        <f t="shared" si="19"/>
        <v>9.9999999999997868E-2</v>
      </c>
      <c r="I135" s="21">
        <f t="shared" si="20"/>
        <v>1.0042918454935621</v>
      </c>
      <c r="J135" s="80" t="s">
        <v>411</v>
      </c>
      <c r="K135" s="81"/>
      <c r="L135" s="29" t="s">
        <v>114</v>
      </c>
      <c r="M135" s="22" t="s">
        <v>459</v>
      </c>
    </row>
    <row r="136" spans="1:13" s="4" customFormat="1" ht="24" customHeight="1" x14ac:dyDescent="0.25">
      <c r="A136" s="109" t="s">
        <v>26</v>
      </c>
      <c r="B136" s="109"/>
      <c r="C136" s="109" t="s">
        <v>11</v>
      </c>
      <c r="D136" s="109"/>
      <c r="E136" s="24">
        <f>SUM(E134:E135)</f>
        <v>37.299999999999997</v>
      </c>
      <c r="F136" s="24"/>
      <c r="G136" s="24">
        <f>SUM(G134:G135)</f>
        <v>37.200000000000003</v>
      </c>
      <c r="H136" s="24">
        <f>SUM(H134:H135)</f>
        <v>-0.10000000000000142</v>
      </c>
      <c r="I136" s="25">
        <f>G136/E136</f>
        <v>0.99731903485254703</v>
      </c>
      <c r="J136" s="117"/>
      <c r="K136" s="118"/>
      <c r="L136" s="30" t="s">
        <v>114</v>
      </c>
      <c r="M136" s="22"/>
    </row>
    <row r="137" spans="1:13" s="4" customFormat="1" x14ac:dyDescent="0.25">
      <c r="A137" s="73" t="s">
        <v>293</v>
      </c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34" t="s">
        <v>116</v>
      </c>
      <c r="M137" s="22"/>
    </row>
    <row r="138" spans="1:13" s="4" customFormat="1" ht="30" x14ac:dyDescent="0.25">
      <c r="A138" s="74" t="s">
        <v>10</v>
      </c>
      <c r="B138" s="74"/>
      <c r="C138" s="74" t="s">
        <v>11</v>
      </c>
      <c r="D138" s="74"/>
      <c r="E138" s="19">
        <v>2</v>
      </c>
      <c r="F138" s="20">
        <v>1</v>
      </c>
      <c r="G138" s="19">
        <v>2</v>
      </c>
      <c r="H138" s="20">
        <f t="shared" ref="H138:H148" si="21">G138-E138</f>
        <v>0</v>
      </c>
      <c r="I138" s="21">
        <f t="shared" ref="I138:I148" si="22">G138/E138</f>
        <v>1</v>
      </c>
      <c r="J138" s="80" t="s">
        <v>266</v>
      </c>
      <c r="K138" s="81"/>
      <c r="L138" s="34" t="s">
        <v>116</v>
      </c>
      <c r="M138" s="22" t="s">
        <v>461</v>
      </c>
    </row>
    <row r="139" spans="1:13" s="4" customFormat="1" ht="78" customHeight="1" x14ac:dyDescent="0.25">
      <c r="A139" s="74" t="s">
        <v>12</v>
      </c>
      <c r="B139" s="74"/>
      <c r="C139" s="74" t="s">
        <v>11</v>
      </c>
      <c r="D139" s="74"/>
      <c r="E139" s="19">
        <v>1.1000000000000001</v>
      </c>
      <c r="F139" s="20"/>
      <c r="G139" s="19">
        <v>1.1000000000000001</v>
      </c>
      <c r="H139" s="20">
        <f t="shared" si="21"/>
        <v>0</v>
      </c>
      <c r="I139" s="21">
        <f t="shared" si="22"/>
        <v>1</v>
      </c>
      <c r="J139" s="80" t="s">
        <v>266</v>
      </c>
      <c r="K139" s="81"/>
      <c r="L139" s="34" t="s">
        <v>116</v>
      </c>
      <c r="M139" s="22" t="s">
        <v>462</v>
      </c>
    </row>
    <row r="140" spans="1:13" s="4" customFormat="1" ht="81" customHeight="1" x14ac:dyDescent="0.25">
      <c r="A140" s="74" t="s">
        <v>14</v>
      </c>
      <c r="B140" s="74"/>
      <c r="C140" s="74" t="s">
        <v>11</v>
      </c>
      <c r="D140" s="74"/>
      <c r="E140" s="19">
        <v>0.8</v>
      </c>
      <c r="F140" s="20">
        <v>1</v>
      </c>
      <c r="G140" s="19">
        <v>0.8</v>
      </c>
      <c r="H140" s="20">
        <f t="shared" si="21"/>
        <v>0</v>
      </c>
      <c r="I140" s="21">
        <f t="shared" si="22"/>
        <v>1</v>
      </c>
      <c r="J140" s="80" t="s">
        <v>266</v>
      </c>
      <c r="K140" s="81"/>
      <c r="L140" s="34" t="s">
        <v>116</v>
      </c>
      <c r="M140" s="22" t="s">
        <v>463</v>
      </c>
    </row>
    <row r="141" spans="1:13" s="4" customFormat="1" ht="84.2" customHeight="1" x14ac:dyDescent="0.25">
      <c r="A141" s="74" t="s">
        <v>16</v>
      </c>
      <c r="B141" s="74"/>
      <c r="C141" s="74" t="s">
        <v>11</v>
      </c>
      <c r="D141" s="74"/>
      <c r="E141" s="19">
        <v>3.7</v>
      </c>
      <c r="F141" s="20">
        <v>0</v>
      </c>
      <c r="G141" s="19">
        <v>3.7</v>
      </c>
      <c r="H141" s="20">
        <f t="shared" si="21"/>
        <v>0</v>
      </c>
      <c r="I141" s="21">
        <f t="shared" si="22"/>
        <v>1</v>
      </c>
      <c r="J141" s="80" t="s">
        <v>266</v>
      </c>
      <c r="K141" s="81"/>
      <c r="L141" s="34" t="s">
        <v>116</v>
      </c>
      <c r="M141" s="22" t="s">
        <v>464</v>
      </c>
    </row>
    <row r="142" spans="1:13" s="4" customFormat="1" ht="84.2" customHeight="1" x14ac:dyDescent="0.25">
      <c r="A142" s="74" t="s">
        <v>17</v>
      </c>
      <c r="B142" s="74"/>
      <c r="C142" s="74" t="s">
        <v>11</v>
      </c>
      <c r="D142" s="74"/>
      <c r="E142" s="19">
        <v>3.7</v>
      </c>
      <c r="F142" s="20">
        <v>1</v>
      </c>
      <c r="G142" s="19">
        <v>3.8</v>
      </c>
      <c r="H142" s="20">
        <f t="shared" si="21"/>
        <v>9.9999999999999645E-2</v>
      </c>
      <c r="I142" s="21">
        <f t="shared" si="22"/>
        <v>1.027027027027027</v>
      </c>
      <c r="J142" s="80" t="s">
        <v>411</v>
      </c>
      <c r="K142" s="81"/>
      <c r="L142" s="34" t="s">
        <v>116</v>
      </c>
      <c r="M142" s="22" t="s">
        <v>465</v>
      </c>
    </row>
    <row r="143" spans="1:13" s="4" customFormat="1" ht="75.2" customHeight="1" x14ac:dyDescent="0.25">
      <c r="A143" s="74" t="s">
        <v>19</v>
      </c>
      <c r="B143" s="74"/>
      <c r="C143" s="74" t="s">
        <v>11</v>
      </c>
      <c r="D143" s="74"/>
      <c r="E143" s="19">
        <v>0.3</v>
      </c>
      <c r="F143" s="20">
        <v>0</v>
      </c>
      <c r="G143" s="19">
        <v>0.3</v>
      </c>
      <c r="H143" s="20">
        <f t="shared" si="21"/>
        <v>0</v>
      </c>
      <c r="I143" s="21">
        <f t="shared" si="18"/>
        <v>1</v>
      </c>
      <c r="J143" s="80" t="s">
        <v>266</v>
      </c>
      <c r="K143" s="81"/>
      <c r="L143" s="34" t="s">
        <v>116</v>
      </c>
      <c r="M143" s="22" t="s">
        <v>466</v>
      </c>
    </row>
    <row r="144" spans="1:13" s="4" customFormat="1" ht="75.2" customHeight="1" x14ac:dyDescent="0.25">
      <c r="A144" s="74" t="s">
        <v>22</v>
      </c>
      <c r="B144" s="74"/>
      <c r="C144" s="74" t="s">
        <v>11</v>
      </c>
      <c r="D144" s="74"/>
      <c r="E144" s="19">
        <v>0.6</v>
      </c>
      <c r="F144" s="20">
        <v>0</v>
      </c>
      <c r="G144" s="19">
        <v>0.6</v>
      </c>
      <c r="H144" s="20">
        <f t="shared" si="21"/>
        <v>0</v>
      </c>
      <c r="I144" s="21">
        <f t="shared" si="18"/>
        <v>1</v>
      </c>
      <c r="J144" s="80" t="s">
        <v>266</v>
      </c>
      <c r="K144" s="81"/>
      <c r="L144" s="34" t="s">
        <v>116</v>
      </c>
      <c r="M144" s="22" t="s">
        <v>467</v>
      </c>
    </row>
    <row r="145" spans="1:13" s="4" customFormat="1" ht="71.45" customHeight="1" x14ac:dyDescent="0.25">
      <c r="A145" s="74" t="s">
        <v>23</v>
      </c>
      <c r="B145" s="74"/>
      <c r="C145" s="74" t="s">
        <v>11</v>
      </c>
      <c r="D145" s="74"/>
      <c r="E145" s="19">
        <v>2</v>
      </c>
      <c r="F145" s="20">
        <v>2</v>
      </c>
      <c r="G145" s="19">
        <v>2</v>
      </c>
      <c r="H145" s="20">
        <f t="shared" si="21"/>
        <v>0</v>
      </c>
      <c r="I145" s="21">
        <f t="shared" si="22"/>
        <v>1</v>
      </c>
      <c r="J145" s="80" t="s">
        <v>266</v>
      </c>
      <c r="K145" s="81"/>
      <c r="L145" s="34" t="s">
        <v>116</v>
      </c>
      <c r="M145" s="22" t="s">
        <v>468</v>
      </c>
    </row>
    <row r="146" spans="1:13" s="4" customFormat="1" ht="75.2" customHeight="1" x14ac:dyDescent="0.25">
      <c r="A146" s="74" t="s">
        <v>24</v>
      </c>
      <c r="B146" s="74"/>
      <c r="C146" s="74" t="s">
        <v>11</v>
      </c>
      <c r="D146" s="74"/>
      <c r="E146" s="19">
        <v>0</v>
      </c>
      <c r="F146" s="20">
        <v>0</v>
      </c>
      <c r="G146" s="19">
        <v>0.2</v>
      </c>
      <c r="H146" s="20">
        <f t="shared" si="21"/>
        <v>0.2</v>
      </c>
      <c r="I146" s="21"/>
      <c r="J146" s="80" t="s">
        <v>266</v>
      </c>
      <c r="K146" s="81"/>
      <c r="L146" s="34" t="s">
        <v>116</v>
      </c>
      <c r="M146" s="22" t="s">
        <v>469</v>
      </c>
    </row>
    <row r="147" spans="1:13" s="4" customFormat="1" ht="75.2" customHeight="1" x14ac:dyDescent="0.25">
      <c r="A147" s="74" t="s">
        <v>25</v>
      </c>
      <c r="B147" s="74"/>
      <c r="C147" s="74" t="s">
        <v>11</v>
      </c>
      <c r="D147" s="74"/>
      <c r="E147" s="19">
        <v>2.7</v>
      </c>
      <c r="F147" s="20">
        <v>1.7</v>
      </c>
      <c r="G147" s="19">
        <v>2.7</v>
      </c>
      <c r="H147" s="20">
        <f t="shared" si="21"/>
        <v>0</v>
      </c>
      <c r="I147" s="21">
        <f t="shared" si="22"/>
        <v>1</v>
      </c>
      <c r="J147" s="80" t="s">
        <v>266</v>
      </c>
      <c r="K147" s="81"/>
      <c r="L147" s="34" t="s">
        <v>116</v>
      </c>
      <c r="M147" s="22" t="s">
        <v>470</v>
      </c>
    </row>
    <row r="148" spans="1:13" s="5" customFormat="1" ht="84.2" customHeight="1" x14ac:dyDescent="0.25">
      <c r="A148" s="74" t="s">
        <v>460</v>
      </c>
      <c r="B148" s="74"/>
      <c r="C148" s="110" t="s">
        <v>11</v>
      </c>
      <c r="D148" s="111"/>
      <c r="E148" s="19">
        <v>3.3</v>
      </c>
      <c r="F148" s="20">
        <v>2.2999999999999998</v>
      </c>
      <c r="G148" s="19">
        <v>3.3</v>
      </c>
      <c r="H148" s="20">
        <f t="shared" si="21"/>
        <v>0</v>
      </c>
      <c r="I148" s="21">
        <f t="shared" si="22"/>
        <v>1</v>
      </c>
      <c r="J148" s="80" t="s">
        <v>266</v>
      </c>
      <c r="K148" s="81"/>
      <c r="L148" s="34" t="s">
        <v>116</v>
      </c>
      <c r="M148" s="22" t="s">
        <v>469</v>
      </c>
    </row>
    <row r="149" spans="1:13" s="4" customFormat="1" ht="28.5" customHeight="1" x14ac:dyDescent="0.25">
      <c r="A149" s="109" t="s">
        <v>26</v>
      </c>
      <c r="B149" s="109"/>
      <c r="C149" s="109" t="s">
        <v>11</v>
      </c>
      <c r="D149" s="109"/>
      <c r="E149" s="24">
        <f>SUM(E138:E148)</f>
        <v>20.200000000000003</v>
      </c>
      <c r="F149" s="24"/>
      <c r="G149" s="24">
        <f>SUM(G138:G148)</f>
        <v>20.5</v>
      </c>
      <c r="H149" s="24">
        <f>G149-E149</f>
        <v>0.29999999999999716</v>
      </c>
      <c r="I149" s="25">
        <f>G149/E149</f>
        <v>1.0148514851485146</v>
      </c>
      <c r="J149" s="117"/>
      <c r="K149" s="118"/>
      <c r="L149" s="35" t="s">
        <v>116</v>
      </c>
      <c r="M149" s="22"/>
    </row>
    <row r="150" spans="1:13" s="4" customFormat="1" x14ac:dyDescent="0.25">
      <c r="A150" s="73" t="s">
        <v>294</v>
      </c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34" t="s">
        <v>115</v>
      </c>
      <c r="M150" s="22"/>
    </row>
    <row r="151" spans="1:13" s="4" customFormat="1" ht="59.25" customHeight="1" x14ac:dyDescent="0.25">
      <c r="A151" s="125" t="s">
        <v>282</v>
      </c>
      <c r="B151" s="126"/>
      <c r="C151" s="74" t="s">
        <v>11</v>
      </c>
      <c r="D151" s="74"/>
      <c r="E151" s="19">
        <v>1.3</v>
      </c>
      <c r="F151" s="20"/>
      <c r="G151" s="19">
        <v>1.3</v>
      </c>
      <c r="H151" s="20">
        <f t="shared" ref="H151:H163" si="23">G151-E151</f>
        <v>0</v>
      </c>
      <c r="I151" s="21">
        <f t="shared" ref="I151:I163" si="24">G151/E151</f>
        <v>1</v>
      </c>
      <c r="J151" s="80" t="s">
        <v>266</v>
      </c>
      <c r="K151" s="81"/>
      <c r="L151" s="34" t="s">
        <v>115</v>
      </c>
      <c r="M151" s="22" t="s">
        <v>471</v>
      </c>
    </row>
    <row r="152" spans="1:13" s="4" customFormat="1" ht="78.75" customHeight="1" x14ac:dyDescent="0.25">
      <c r="A152" s="125" t="s">
        <v>269</v>
      </c>
      <c r="B152" s="126"/>
      <c r="C152" s="74" t="s">
        <v>11</v>
      </c>
      <c r="D152" s="74"/>
      <c r="E152" s="19">
        <v>1</v>
      </c>
      <c r="F152" s="20"/>
      <c r="G152" s="19">
        <v>1</v>
      </c>
      <c r="H152" s="20">
        <f t="shared" si="23"/>
        <v>0</v>
      </c>
      <c r="I152" s="21">
        <f t="shared" si="24"/>
        <v>1</v>
      </c>
      <c r="J152" s="80" t="s">
        <v>266</v>
      </c>
      <c r="K152" s="81"/>
      <c r="L152" s="34"/>
      <c r="M152" s="22" t="s">
        <v>472</v>
      </c>
    </row>
    <row r="153" spans="1:13" s="4" customFormat="1" ht="64.5" customHeight="1" x14ac:dyDescent="0.25">
      <c r="A153" s="125" t="s">
        <v>270</v>
      </c>
      <c r="B153" s="126"/>
      <c r="C153" s="74" t="s">
        <v>11</v>
      </c>
      <c r="D153" s="74"/>
      <c r="E153" s="19">
        <v>22.1</v>
      </c>
      <c r="F153" s="20">
        <v>12.4</v>
      </c>
      <c r="G153" s="19">
        <v>22.7</v>
      </c>
      <c r="H153" s="20">
        <f t="shared" si="23"/>
        <v>0.59999999999999787</v>
      </c>
      <c r="I153" s="21">
        <f t="shared" si="24"/>
        <v>1.0271493212669682</v>
      </c>
      <c r="J153" s="80" t="s">
        <v>411</v>
      </c>
      <c r="K153" s="81"/>
      <c r="L153" s="34" t="s">
        <v>115</v>
      </c>
      <c r="M153" s="22" t="s">
        <v>473</v>
      </c>
    </row>
    <row r="154" spans="1:13" s="4" customFormat="1" ht="28.5" customHeight="1" x14ac:dyDescent="0.25">
      <c r="A154" s="125" t="s">
        <v>283</v>
      </c>
      <c r="B154" s="126"/>
      <c r="C154" s="74" t="s">
        <v>11</v>
      </c>
      <c r="D154" s="74"/>
      <c r="E154" s="19">
        <v>2</v>
      </c>
      <c r="F154" s="20">
        <v>1</v>
      </c>
      <c r="G154" s="19">
        <v>2</v>
      </c>
      <c r="H154" s="20">
        <f t="shared" si="23"/>
        <v>0</v>
      </c>
      <c r="I154" s="21">
        <f t="shared" si="24"/>
        <v>1</v>
      </c>
      <c r="J154" s="80" t="s">
        <v>266</v>
      </c>
      <c r="K154" s="81"/>
      <c r="L154" s="34" t="s">
        <v>115</v>
      </c>
      <c r="M154" s="22" t="s">
        <v>474</v>
      </c>
    </row>
    <row r="155" spans="1:13" s="4" customFormat="1" ht="33" customHeight="1" x14ac:dyDescent="0.25">
      <c r="A155" s="125" t="s">
        <v>271</v>
      </c>
      <c r="B155" s="126"/>
      <c r="C155" s="74" t="s">
        <v>11</v>
      </c>
      <c r="D155" s="74"/>
      <c r="E155" s="19">
        <v>2.9</v>
      </c>
      <c r="F155" s="20">
        <v>5.3</v>
      </c>
      <c r="G155" s="19">
        <v>2.9</v>
      </c>
      <c r="H155" s="20">
        <f t="shared" si="23"/>
        <v>0</v>
      </c>
      <c r="I155" s="21">
        <f t="shared" si="24"/>
        <v>1</v>
      </c>
      <c r="J155" s="80" t="s">
        <v>266</v>
      </c>
      <c r="K155" s="81"/>
      <c r="L155" s="34" t="s">
        <v>115</v>
      </c>
      <c r="M155" s="22" t="s">
        <v>475</v>
      </c>
    </row>
    <row r="156" spans="1:13" s="4" customFormat="1" ht="39.200000000000003" customHeight="1" x14ac:dyDescent="0.25">
      <c r="A156" s="125" t="s">
        <v>272</v>
      </c>
      <c r="B156" s="126"/>
      <c r="C156" s="74" t="s">
        <v>11</v>
      </c>
      <c r="D156" s="74"/>
      <c r="E156" s="19">
        <v>12.6</v>
      </c>
      <c r="F156" s="20">
        <v>14</v>
      </c>
      <c r="G156" s="19">
        <v>12.5</v>
      </c>
      <c r="H156" s="20">
        <f t="shared" si="23"/>
        <v>-9.9999999999999645E-2</v>
      </c>
      <c r="I156" s="21">
        <f t="shared" si="24"/>
        <v>0.99206349206349209</v>
      </c>
      <c r="J156" s="80" t="s">
        <v>262</v>
      </c>
      <c r="K156" s="81"/>
      <c r="L156" s="34" t="s">
        <v>115</v>
      </c>
      <c r="M156" s="22" t="s">
        <v>476</v>
      </c>
    </row>
    <row r="157" spans="1:13" s="4" customFormat="1" ht="53.45" customHeight="1" x14ac:dyDescent="0.25">
      <c r="A157" s="127" t="s">
        <v>273</v>
      </c>
      <c r="B157" s="128"/>
      <c r="C157" s="74" t="s">
        <v>11</v>
      </c>
      <c r="D157" s="74"/>
      <c r="E157" s="19">
        <v>1</v>
      </c>
      <c r="F157" s="20">
        <v>3.3</v>
      </c>
      <c r="G157" s="19">
        <v>1</v>
      </c>
      <c r="H157" s="20">
        <f t="shared" si="23"/>
        <v>0</v>
      </c>
      <c r="I157" s="21">
        <f t="shared" si="24"/>
        <v>1</v>
      </c>
      <c r="J157" s="80" t="s">
        <v>266</v>
      </c>
      <c r="K157" s="81"/>
      <c r="L157" s="34" t="s">
        <v>115</v>
      </c>
      <c r="M157" s="22" t="s">
        <v>477</v>
      </c>
    </row>
    <row r="158" spans="1:13" s="4" customFormat="1" ht="81" customHeight="1" x14ac:dyDescent="0.25">
      <c r="A158" s="120" t="s">
        <v>274</v>
      </c>
      <c r="B158" s="120"/>
      <c r="C158" s="74" t="s">
        <v>11</v>
      </c>
      <c r="D158" s="74"/>
      <c r="E158" s="19">
        <v>1.7</v>
      </c>
      <c r="F158" s="20">
        <v>0</v>
      </c>
      <c r="G158" s="19">
        <v>1.7</v>
      </c>
      <c r="H158" s="20">
        <f t="shared" si="23"/>
        <v>0</v>
      </c>
      <c r="I158" s="21">
        <f t="shared" si="18"/>
        <v>1</v>
      </c>
      <c r="J158" s="80" t="s">
        <v>266</v>
      </c>
      <c r="K158" s="81"/>
      <c r="L158" s="34" t="s">
        <v>115</v>
      </c>
      <c r="M158" s="22" t="s">
        <v>478</v>
      </c>
    </row>
    <row r="159" spans="1:13" s="4" customFormat="1" ht="75.2" customHeight="1" x14ac:dyDescent="0.25">
      <c r="A159" s="120" t="s">
        <v>275</v>
      </c>
      <c r="B159" s="120"/>
      <c r="C159" s="74" t="s">
        <v>11</v>
      </c>
      <c r="D159" s="74"/>
      <c r="E159" s="19">
        <v>6.6</v>
      </c>
      <c r="F159" s="20">
        <v>6.3</v>
      </c>
      <c r="G159" s="19">
        <v>6.6</v>
      </c>
      <c r="H159" s="20">
        <f>G159-E159</f>
        <v>0</v>
      </c>
      <c r="I159" s="21">
        <f>G159/E159</f>
        <v>1</v>
      </c>
      <c r="J159" s="80" t="s">
        <v>266</v>
      </c>
      <c r="K159" s="81"/>
      <c r="L159" s="34" t="s">
        <v>115</v>
      </c>
      <c r="M159" s="22" t="s">
        <v>479</v>
      </c>
    </row>
    <row r="160" spans="1:13" s="4" customFormat="1" ht="76.7" customHeight="1" x14ac:dyDescent="0.25">
      <c r="A160" s="120" t="s">
        <v>276</v>
      </c>
      <c r="B160" s="120"/>
      <c r="C160" s="74" t="s">
        <v>11</v>
      </c>
      <c r="D160" s="74"/>
      <c r="E160" s="19">
        <v>0.5</v>
      </c>
      <c r="F160" s="20">
        <v>2</v>
      </c>
      <c r="G160" s="19">
        <v>0.5</v>
      </c>
      <c r="H160" s="20">
        <f>G160-E160</f>
        <v>0</v>
      </c>
      <c r="I160" s="21">
        <f>G160/E160</f>
        <v>1</v>
      </c>
      <c r="J160" s="80" t="s">
        <v>266</v>
      </c>
      <c r="K160" s="81"/>
      <c r="L160" s="34" t="s">
        <v>116</v>
      </c>
      <c r="M160" s="22" t="s">
        <v>480</v>
      </c>
    </row>
    <row r="161" spans="1:13" s="4" customFormat="1" ht="75.2" customHeight="1" x14ac:dyDescent="0.25">
      <c r="A161" s="120" t="s">
        <v>277</v>
      </c>
      <c r="B161" s="120"/>
      <c r="C161" s="74" t="s">
        <v>11</v>
      </c>
      <c r="D161" s="74"/>
      <c r="E161" s="19">
        <v>4.7</v>
      </c>
      <c r="F161" s="20">
        <v>1</v>
      </c>
      <c r="G161" s="19">
        <v>5</v>
      </c>
      <c r="H161" s="20">
        <f t="shared" si="23"/>
        <v>0.29999999999999982</v>
      </c>
      <c r="I161" s="21">
        <f t="shared" si="24"/>
        <v>1.0638297872340425</v>
      </c>
      <c r="J161" s="80" t="s">
        <v>411</v>
      </c>
      <c r="K161" s="81"/>
      <c r="L161" s="34" t="s">
        <v>115</v>
      </c>
      <c r="M161" s="22" t="s">
        <v>481</v>
      </c>
    </row>
    <row r="162" spans="1:13" s="5" customFormat="1" ht="81.75" customHeight="1" x14ac:dyDescent="0.25">
      <c r="A162" s="120" t="s">
        <v>278</v>
      </c>
      <c r="B162" s="120"/>
      <c r="C162" s="74" t="s">
        <v>11</v>
      </c>
      <c r="D162" s="74"/>
      <c r="E162" s="19">
        <v>2.2000000000000002</v>
      </c>
      <c r="F162" s="20">
        <v>2</v>
      </c>
      <c r="G162" s="19">
        <v>2.2000000000000002</v>
      </c>
      <c r="H162" s="20">
        <f t="shared" si="23"/>
        <v>0</v>
      </c>
      <c r="I162" s="21">
        <f t="shared" si="24"/>
        <v>1</v>
      </c>
      <c r="J162" s="80" t="s">
        <v>266</v>
      </c>
      <c r="K162" s="81"/>
      <c r="L162" s="34" t="s">
        <v>115</v>
      </c>
      <c r="M162" s="22" t="s">
        <v>482</v>
      </c>
    </row>
    <row r="163" spans="1:13" s="5" customFormat="1" ht="81.75" customHeight="1" x14ac:dyDescent="0.25">
      <c r="A163" s="120" t="s">
        <v>279</v>
      </c>
      <c r="B163" s="120"/>
      <c r="C163" s="74" t="s">
        <v>11</v>
      </c>
      <c r="D163" s="74"/>
      <c r="E163" s="19">
        <v>2.7</v>
      </c>
      <c r="F163" s="20">
        <v>1</v>
      </c>
      <c r="G163" s="19">
        <v>2.7</v>
      </c>
      <c r="H163" s="20">
        <f t="shared" si="23"/>
        <v>0</v>
      </c>
      <c r="I163" s="21">
        <f t="shared" si="24"/>
        <v>1</v>
      </c>
      <c r="J163" s="80" t="s">
        <v>266</v>
      </c>
      <c r="K163" s="81"/>
      <c r="L163" s="34" t="s">
        <v>115</v>
      </c>
      <c r="M163" s="22" t="s">
        <v>483</v>
      </c>
    </row>
    <row r="164" spans="1:13" s="4" customFormat="1" ht="30.75" customHeight="1" x14ac:dyDescent="0.25">
      <c r="A164" s="109" t="s">
        <v>26</v>
      </c>
      <c r="B164" s="109"/>
      <c r="C164" s="109" t="s">
        <v>11</v>
      </c>
      <c r="D164" s="109"/>
      <c r="E164" s="24">
        <f>SUM(E151:E163)</f>
        <v>61.300000000000011</v>
      </c>
      <c r="F164" s="24"/>
      <c r="G164" s="24">
        <f>SUM(G151:G163)</f>
        <v>62.100000000000009</v>
      </c>
      <c r="H164" s="24">
        <f>G164-E164</f>
        <v>0.79999999999999716</v>
      </c>
      <c r="I164" s="25">
        <f>G164/E164</f>
        <v>1.0130505709624795</v>
      </c>
      <c r="J164" s="117"/>
      <c r="K164" s="118"/>
      <c r="L164" s="35" t="s">
        <v>115</v>
      </c>
      <c r="M164" s="18"/>
    </row>
    <row r="165" spans="1:13" s="4" customFormat="1" ht="34.5" customHeight="1" x14ac:dyDescent="0.25">
      <c r="A165" s="113" t="s">
        <v>231</v>
      </c>
      <c r="B165" s="114"/>
      <c r="C165" s="113"/>
      <c r="D165" s="114"/>
      <c r="E165" s="36">
        <f>E132+E136+E149+E164</f>
        <v>2945.8</v>
      </c>
      <c r="F165" s="36"/>
      <c r="G165" s="36">
        <f>G132+G136+G149+G164</f>
        <v>2945.7999999999997</v>
      </c>
      <c r="H165" s="36">
        <f>G165-E165</f>
        <v>0</v>
      </c>
      <c r="I165" s="25">
        <f>G165/E165</f>
        <v>0.99999999999999989</v>
      </c>
      <c r="J165" s="117"/>
      <c r="K165" s="118"/>
      <c r="L165" s="15"/>
      <c r="M165" s="22"/>
    </row>
    <row r="166" spans="1:13" s="4" customFormat="1" ht="20.25" customHeight="1" x14ac:dyDescent="0.25">
      <c r="A166" s="112" t="s">
        <v>295</v>
      </c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5" t="s">
        <v>118</v>
      </c>
      <c r="M166" s="22"/>
    </row>
    <row r="167" spans="1:13" s="4" customFormat="1" ht="30" x14ac:dyDescent="0.25">
      <c r="A167" s="74" t="s">
        <v>10</v>
      </c>
      <c r="B167" s="74"/>
      <c r="C167" s="74" t="s">
        <v>11</v>
      </c>
      <c r="D167" s="74"/>
      <c r="E167" s="19">
        <v>25</v>
      </c>
      <c r="F167" s="20">
        <v>20</v>
      </c>
      <c r="G167" s="19">
        <v>25</v>
      </c>
      <c r="H167" s="20">
        <f t="shared" ref="H167:H178" si="25">G167-E167</f>
        <v>0</v>
      </c>
      <c r="I167" s="21">
        <f t="shared" ref="I167:I178" si="26">G167/E167</f>
        <v>1</v>
      </c>
      <c r="J167" s="80" t="s">
        <v>266</v>
      </c>
      <c r="K167" s="81"/>
      <c r="L167" s="15" t="s">
        <v>118</v>
      </c>
      <c r="M167" s="22" t="s">
        <v>484</v>
      </c>
    </row>
    <row r="168" spans="1:13" s="4" customFormat="1" ht="30" x14ac:dyDescent="0.25">
      <c r="A168" s="74" t="s">
        <v>12</v>
      </c>
      <c r="B168" s="74"/>
      <c r="C168" s="74" t="s">
        <v>11</v>
      </c>
      <c r="D168" s="74"/>
      <c r="E168" s="19">
        <v>50</v>
      </c>
      <c r="F168" s="20">
        <v>40</v>
      </c>
      <c r="G168" s="19">
        <v>50</v>
      </c>
      <c r="H168" s="20">
        <f t="shared" si="25"/>
        <v>0</v>
      </c>
      <c r="I168" s="21">
        <f t="shared" si="26"/>
        <v>1</v>
      </c>
      <c r="J168" s="79" t="s">
        <v>266</v>
      </c>
      <c r="K168" s="79"/>
      <c r="L168" s="15" t="s">
        <v>118</v>
      </c>
      <c r="M168" s="22" t="s">
        <v>485</v>
      </c>
    </row>
    <row r="169" spans="1:13" s="4" customFormat="1" ht="30" x14ac:dyDescent="0.25">
      <c r="A169" s="74" t="s">
        <v>14</v>
      </c>
      <c r="B169" s="74"/>
      <c r="C169" s="74" t="s">
        <v>11</v>
      </c>
      <c r="D169" s="74"/>
      <c r="E169" s="19">
        <v>25</v>
      </c>
      <c r="F169" s="20">
        <v>20</v>
      </c>
      <c r="G169" s="19">
        <v>25</v>
      </c>
      <c r="H169" s="20">
        <f t="shared" si="25"/>
        <v>0</v>
      </c>
      <c r="I169" s="21">
        <f t="shared" si="26"/>
        <v>1</v>
      </c>
      <c r="J169" s="80" t="s">
        <v>266</v>
      </c>
      <c r="K169" s="81"/>
      <c r="L169" s="15" t="s">
        <v>118</v>
      </c>
      <c r="M169" s="22" t="s">
        <v>484</v>
      </c>
    </row>
    <row r="170" spans="1:13" s="4" customFormat="1" ht="30" x14ac:dyDescent="0.25">
      <c r="A170" s="74" t="s">
        <v>16</v>
      </c>
      <c r="B170" s="74"/>
      <c r="C170" s="74" t="s">
        <v>11</v>
      </c>
      <c r="D170" s="74"/>
      <c r="E170" s="19">
        <v>25</v>
      </c>
      <c r="F170" s="20">
        <v>20</v>
      </c>
      <c r="G170" s="19">
        <v>25</v>
      </c>
      <c r="H170" s="20">
        <f t="shared" si="25"/>
        <v>0</v>
      </c>
      <c r="I170" s="21">
        <f t="shared" si="26"/>
        <v>1</v>
      </c>
      <c r="J170" s="80" t="s">
        <v>266</v>
      </c>
      <c r="K170" s="81"/>
      <c r="L170" s="15" t="s">
        <v>118</v>
      </c>
      <c r="M170" s="22" t="s">
        <v>484</v>
      </c>
    </row>
    <row r="171" spans="1:13" s="4" customFormat="1" ht="30" x14ac:dyDescent="0.25">
      <c r="A171" s="74" t="s">
        <v>27</v>
      </c>
      <c r="B171" s="74"/>
      <c r="C171" s="74" t="s">
        <v>11</v>
      </c>
      <c r="D171" s="74"/>
      <c r="E171" s="19">
        <v>25</v>
      </c>
      <c r="F171" s="20">
        <v>20</v>
      </c>
      <c r="G171" s="19">
        <v>25</v>
      </c>
      <c r="H171" s="20">
        <f>G171-E171</f>
        <v>0</v>
      </c>
      <c r="I171" s="21">
        <f>G171/E171</f>
        <v>1</v>
      </c>
      <c r="J171" s="80" t="s">
        <v>266</v>
      </c>
      <c r="K171" s="81"/>
      <c r="L171" s="15" t="s">
        <v>118</v>
      </c>
      <c r="M171" s="22" t="s">
        <v>484</v>
      </c>
    </row>
    <row r="172" spans="1:13" s="4" customFormat="1" ht="30" x14ac:dyDescent="0.25">
      <c r="A172" s="74" t="s">
        <v>17</v>
      </c>
      <c r="B172" s="74"/>
      <c r="C172" s="74" t="s">
        <v>11</v>
      </c>
      <c r="D172" s="74"/>
      <c r="E172" s="19">
        <v>50</v>
      </c>
      <c r="F172" s="20">
        <v>40</v>
      </c>
      <c r="G172" s="19">
        <v>50</v>
      </c>
      <c r="H172" s="20">
        <f t="shared" si="25"/>
        <v>0</v>
      </c>
      <c r="I172" s="21">
        <f t="shared" si="26"/>
        <v>1</v>
      </c>
      <c r="J172" s="79" t="s">
        <v>266</v>
      </c>
      <c r="K172" s="79"/>
      <c r="L172" s="15" t="s">
        <v>118</v>
      </c>
      <c r="M172" s="22" t="s">
        <v>485</v>
      </c>
    </row>
    <row r="173" spans="1:13" s="4" customFormat="1" ht="30" x14ac:dyDescent="0.25">
      <c r="A173" s="74" t="s">
        <v>18</v>
      </c>
      <c r="B173" s="74"/>
      <c r="C173" s="74" t="s">
        <v>11</v>
      </c>
      <c r="D173" s="74"/>
      <c r="E173" s="19">
        <v>25</v>
      </c>
      <c r="F173" s="20"/>
      <c r="G173" s="19">
        <v>25</v>
      </c>
      <c r="H173" s="20">
        <f t="shared" si="25"/>
        <v>0</v>
      </c>
      <c r="I173" s="21">
        <f t="shared" si="26"/>
        <v>1</v>
      </c>
      <c r="J173" s="80" t="s">
        <v>266</v>
      </c>
      <c r="K173" s="81"/>
      <c r="L173" s="15" t="s">
        <v>118</v>
      </c>
      <c r="M173" s="22" t="s">
        <v>484</v>
      </c>
    </row>
    <row r="174" spans="1:13" s="4" customFormat="1" ht="52.5" customHeight="1" x14ac:dyDescent="0.25">
      <c r="A174" s="74" t="s">
        <v>19</v>
      </c>
      <c r="B174" s="74"/>
      <c r="C174" s="74" t="s">
        <v>11</v>
      </c>
      <c r="D174" s="74"/>
      <c r="E174" s="19">
        <v>25</v>
      </c>
      <c r="F174" s="20">
        <v>0</v>
      </c>
      <c r="G174" s="19">
        <v>25</v>
      </c>
      <c r="H174" s="20">
        <f t="shared" si="25"/>
        <v>0</v>
      </c>
      <c r="I174" s="21">
        <f t="shared" si="26"/>
        <v>1</v>
      </c>
      <c r="J174" s="80" t="s">
        <v>266</v>
      </c>
      <c r="K174" s="81"/>
      <c r="L174" s="15" t="s">
        <v>115</v>
      </c>
      <c r="M174" s="22" t="s">
        <v>484</v>
      </c>
    </row>
    <row r="175" spans="1:13" s="4" customFormat="1" ht="30" x14ac:dyDescent="0.25">
      <c r="A175" s="74" t="s">
        <v>20</v>
      </c>
      <c r="B175" s="74"/>
      <c r="C175" s="74" t="s">
        <v>11</v>
      </c>
      <c r="D175" s="74"/>
      <c r="E175" s="19">
        <v>50</v>
      </c>
      <c r="F175" s="20">
        <v>40</v>
      </c>
      <c r="G175" s="19">
        <v>50</v>
      </c>
      <c r="H175" s="20">
        <f t="shared" si="25"/>
        <v>0</v>
      </c>
      <c r="I175" s="21">
        <f t="shared" si="26"/>
        <v>1</v>
      </c>
      <c r="J175" s="79" t="s">
        <v>266</v>
      </c>
      <c r="K175" s="79"/>
      <c r="L175" s="15" t="s">
        <v>118</v>
      </c>
      <c r="M175" s="22" t="s">
        <v>485</v>
      </c>
    </row>
    <row r="176" spans="1:13" s="4" customFormat="1" ht="30" x14ac:dyDescent="0.25">
      <c r="A176" s="74" t="s">
        <v>22</v>
      </c>
      <c r="B176" s="74"/>
      <c r="C176" s="74" t="s">
        <v>11</v>
      </c>
      <c r="D176" s="74"/>
      <c r="E176" s="19">
        <v>25</v>
      </c>
      <c r="F176" s="20">
        <v>20</v>
      </c>
      <c r="G176" s="19">
        <v>25</v>
      </c>
      <c r="H176" s="20">
        <f t="shared" ref="H176" si="27">G176-E176</f>
        <v>0</v>
      </c>
      <c r="I176" s="21">
        <f t="shared" ref="I176" si="28">G176/E176</f>
        <v>1</v>
      </c>
      <c r="J176" s="80" t="s">
        <v>266</v>
      </c>
      <c r="K176" s="81"/>
      <c r="L176" s="15" t="s">
        <v>118</v>
      </c>
      <c r="M176" s="22" t="s">
        <v>484</v>
      </c>
    </row>
    <row r="177" spans="1:13" s="4" customFormat="1" ht="30" x14ac:dyDescent="0.25">
      <c r="A177" s="74" t="s">
        <v>23</v>
      </c>
      <c r="B177" s="74"/>
      <c r="C177" s="74" t="s">
        <v>11</v>
      </c>
      <c r="D177" s="74"/>
      <c r="E177" s="19">
        <v>25</v>
      </c>
      <c r="F177" s="20">
        <v>20</v>
      </c>
      <c r="G177" s="19">
        <v>25</v>
      </c>
      <c r="H177" s="20">
        <f t="shared" si="25"/>
        <v>0</v>
      </c>
      <c r="I177" s="21">
        <f t="shared" si="26"/>
        <v>1</v>
      </c>
      <c r="J177" s="80" t="s">
        <v>266</v>
      </c>
      <c r="K177" s="81"/>
      <c r="L177" s="15" t="s">
        <v>118</v>
      </c>
      <c r="M177" s="22" t="s">
        <v>484</v>
      </c>
    </row>
    <row r="178" spans="1:13" s="4" customFormat="1" ht="30" x14ac:dyDescent="0.25">
      <c r="A178" s="74" t="s">
        <v>24</v>
      </c>
      <c r="B178" s="74"/>
      <c r="C178" s="74" t="s">
        <v>11</v>
      </c>
      <c r="D178" s="74"/>
      <c r="E178" s="19">
        <v>25</v>
      </c>
      <c r="F178" s="20"/>
      <c r="G178" s="19">
        <v>25</v>
      </c>
      <c r="H178" s="20">
        <f t="shared" si="25"/>
        <v>0</v>
      </c>
      <c r="I178" s="21">
        <f t="shared" si="26"/>
        <v>1</v>
      </c>
      <c r="J178" s="80" t="s">
        <v>266</v>
      </c>
      <c r="K178" s="81"/>
      <c r="L178" s="15" t="s">
        <v>118</v>
      </c>
      <c r="M178" s="22" t="s">
        <v>484</v>
      </c>
    </row>
    <row r="179" spans="1:13" s="5" customFormat="1" ht="30" x14ac:dyDescent="0.25">
      <c r="A179" s="74" t="s">
        <v>25</v>
      </c>
      <c r="B179" s="74"/>
      <c r="C179" s="74" t="s">
        <v>11</v>
      </c>
      <c r="D179" s="74"/>
      <c r="E179" s="19">
        <v>25</v>
      </c>
      <c r="F179" s="20">
        <v>20</v>
      </c>
      <c r="G179" s="19">
        <v>25</v>
      </c>
      <c r="H179" s="20">
        <f>G179-E179</f>
        <v>0</v>
      </c>
      <c r="I179" s="21">
        <f>G179/E179</f>
        <v>1</v>
      </c>
      <c r="J179" s="80" t="s">
        <v>266</v>
      </c>
      <c r="K179" s="81"/>
      <c r="L179" s="15" t="s">
        <v>118</v>
      </c>
      <c r="M179" s="22" t="s">
        <v>484</v>
      </c>
    </row>
    <row r="180" spans="1:13" s="4" customFormat="1" ht="30" x14ac:dyDescent="0.25">
      <c r="A180" s="74" t="s">
        <v>29</v>
      </c>
      <c r="B180" s="74"/>
      <c r="C180" s="74" t="s">
        <v>11</v>
      </c>
      <c r="D180" s="74"/>
      <c r="E180" s="19">
        <v>50</v>
      </c>
      <c r="F180" s="20">
        <v>40</v>
      </c>
      <c r="G180" s="19">
        <v>50</v>
      </c>
      <c r="H180" s="20">
        <f>G180-E180</f>
        <v>0</v>
      </c>
      <c r="I180" s="21">
        <f>G180/E180</f>
        <v>1</v>
      </c>
      <c r="J180" s="80" t="s">
        <v>266</v>
      </c>
      <c r="K180" s="81"/>
      <c r="L180" s="15" t="s">
        <v>118</v>
      </c>
      <c r="M180" s="22" t="s">
        <v>485</v>
      </c>
    </row>
    <row r="181" spans="1:13" s="4" customFormat="1" ht="25.5" customHeight="1" x14ac:dyDescent="0.25">
      <c r="A181" s="109" t="s">
        <v>26</v>
      </c>
      <c r="B181" s="109"/>
      <c r="C181" s="109" t="s">
        <v>11</v>
      </c>
      <c r="D181" s="109"/>
      <c r="E181" s="24">
        <f>SUM(E167:E180)</f>
        <v>450</v>
      </c>
      <c r="F181" s="24"/>
      <c r="G181" s="24">
        <f>SUM(G167:G180)</f>
        <v>450</v>
      </c>
      <c r="H181" s="24">
        <f>G181-E181</f>
        <v>0</v>
      </c>
      <c r="I181" s="25">
        <f>G181/E181</f>
        <v>1</v>
      </c>
      <c r="J181" s="82" t="s">
        <v>28</v>
      </c>
      <c r="K181" s="84"/>
      <c r="L181" s="17" t="s">
        <v>118</v>
      </c>
      <c r="M181" s="22"/>
    </row>
    <row r="182" spans="1:13" s="4" customFormat="1" ht="24" customHeight="1" x14ac:dyDescent="0.25">
      <c r="A182" s="73" t="s">
        <v>296</v>
      </c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15" t="s">
        <v>117</v>
      </c>
      <c r="M182" s="22"/>
    </row>
    <row r="183" spans="1:13" s="4" customFormat="1" ht="30" x14ac:dyDescent="0.25">
      <c r="A183" s="74" t="s">
        <v>27</v>
      </c>
      <c r="B183" s="74"/>
      <c r="C183" s="74" t="s">
        <v>11</v>
      </c>
      <c r="D183" s="74"/>
      <c r="E183" s="19">
        <v>24</v>
      </c>
      <c r="F183" s="20">
        <v>24</v>
      </c>
      <c r="G183" s="19">
        <v>24</v>
      </c>
      <c r="H183" s="20">
        <f>G183-E183</f>
        <v>0</v>
      </c>
      <c r="I183" s="21">
        <f t="shared" ref="I183:I303" si="29">G183/E183</f>
        <v>1</v>
      </c>
      <c r="J183" s="80" t="s">
        <v>266</v>
      </c>
      <c r="K183" s="81"/>
      <c r="L183" s="15" t="s">
        <v>117</v>
      </c>
      <c r="M183" s="22" t="s">
        <v>486</v>
      </c>
    </row>
    <row r="184" spans="1:13" s="4" customFormat="1" ht="45" customHeight="1" x14ac:dyDescent="0.25">
      <c r="A184" s="74" t="s">
        <v>17</v>
      </c>
      <c r="B184" s="74"/>
      <c r="C184" s="74" t="s">
        <v>11</v>
      </c>
      <c r="D184" s="74"/>
      <c r="E184" s="19">
        <v>100</v>
      </c>
      <c r="F184" s="20">
        <v>100</v>
      </c>
      <c r="G184" s="19">
        <v>157</v>
      </c>
      <c r="H184" s="20">
        <f t="shared" ref="H184:H186" si="30">G184-E184</f>
        <v>57</v>
      </c>
      <c r="I184" s="21">
        <f t="shared" si="29"/>
        <v>1.57</v>
      </c>
      <c r="J184" s="80" t="s">
        <v>411</v>
      </c>
      <c r="K184" s="81"/>
      <c r="L184" s="15" t="s">
        <v>117</v>
      </c>
      <c r="M184" s="22" t="s">
        <v>487</v>
      </c>
    </row>
    <row r="185" spans="1:13" s="5" customFormat="1" ht="30" x14ac:dyDescent="0.25">
      <c r="A185" s="74" t="s">
        <v>18</v>
      </c>
      <c r="B185" s="74"/>
      <c r="C185" s="74" t="s">
        <v>11</v>
      </c>
      <c r="D185" s="74"/>
      <c r="E185" s="19">
        <v>24</v>
      </c>
      <c r="F185" s="20">
        <v>24</v>
      </c>
      <c r="G185" s="19">
        <v>24</v>
      </c>
      <c r="H185" s="20">
        <f t="shared" si="30"/>
        <v>0</v>
      </c>
      <c r="I185" s="21">
        <f t="shared" si="29"/>
        <v>1</v>
      </c>
      <c r="J185" s="80" t="s">
        <v>266</v>
      </c>
      <c r="K185" s="81"/>
      <c r="L185" s="15" t="s">
        <v>117</v>
      </c>
      <c r="M185" s="22" t="s">
        <v>486</v>
      </c>
    </row>
    <row r="186" spans="1:13" s="4" customFormat="1" ht="45" customHeight="1" x14ac:dyDescent="0.25">
      <c r="A186" s="74" t="s">
        <v>20</v>
      </c>
      <c r="B186" s="74"/>
      <c r="C186" s="74" t="s">
        <v>11</v>
      </c>
      <c r="D186" s="74"/>
      <c r="E186" s="19">
        <v>200</v>
      </c>
      <c r="F186" s="20">
        <v>200</v>
      </c>
      <c r="G186" s="19">
        <v>374</v>
      </c>
      <c r="H186" s="20">
        <f t="shared" si="30"/>
        <v>174</v>
      </c>
      <c r="I186" s="21">
        <f>G186/E186</f>
        <v>1.87</v>
      </c>
      <c r="J186" s="80" t="s">
        <v>411</v>
      </c>
      <c r="K186" s="81"/>
      <c r="L186" s="15" t="s">
        <v>117</v>
      </c>
      <c r="M186" s="22" t="s">
        <v>488</v>
      </c>
    </row>
    <row r="187" spans="1:13" s="4" customFormat="1" ht="24.75" customHeight="1" x14ac:dyDescent="0.25">
      <c r="A187" s="109" t="s">
        <v>26</v>
      </c>
      <c r="B187" s="109"/>
      <c r="C187" s="109" t="s">
        <v>11</v>
      </c>
      <c r="D187" s="109"/>
      <c r="E187" s="24">
        <f>SUM(E183:E186)</f>
        <v>348</v>
      </c>
      <c r="F187" s="24"/>
      <c r="G187" s="24">
        <f>SUM(G183:G186)</f>
        <v>579</v>
      </c>
      <c r="H187" s="24">
        <f>G187-E187</f>
        <v>231</v>
      </c>
      <c r="I187" s="25">
        <f t="shared" si="29"/>
        <v>1.6637931034482758</v>
      </c>
      <c r="J187" s="117"/>
      <c r="K187" s="118"/>
      <c r="L187" s="17" t="s">
        <v>117</v>
      </c>
      <c r="M187" s="37"/>
    </row>
    <row r="188" spans="1:13" s="4" customFormat="1" ht="42" customHeight="1" x14ac:dyDescent="0.25">
      <c r="A188" s="124" t="s">
        <v>297</v>
      </c>
      <c r="B188" s="124"/>
      <c r="C188" s="124"/>
      <c r="D188" s="124"/>
      <c r="E188" s="124"/>
      <c r="F188" s="124"/>
      <c r="G188" s="124"/>
      <c r="H188" s="124"/>
      <c r="I188" s="124"/>
      <c r="J188" s="124"/>
      <c r="K188" s="124"/>
      <c r="L188" s="38" t="s">
        <v>244</v>
      </c>
      <c r="M188" s="37"/>
    </row>
    <row r="189" spans="1:13" s="4" customFormat="1" ht="171.75" customHeight="1" x14ac:dyDescent="0.25">
      <c r="A189" s="120" t="s">
        <v>35</v>
      </c>
      <c r="B189" s="120"/>
      <c r="C189" s="120" t="s">
        <v>11</v>
      </c>
      <c r="D189" s="120"/>
      <c r="E189" s="39">
        <v>1</v>
      </c>
      <c r="F189" s="39">
        <v>0</v>
      </c>
      <c r="G189" s="39">
        <v>0.8</v>
      </c>
      <c r="H189" s="39">
        <f t="shared" ref="H189" si="31">G189-E189</f>
        <v>-0.19999999999999996</v>
      </c>
      <c r="I189" s="40">
        <f>G189/E189</f>
        <v>0.8</v>
      </c>
      <c r="J189" s="80" t="s">
        <v>611</v>
      </c>
      <c r="K189" s="81"/>
      <c r="L189" s="38" t="s">
        <v>244</v>
      </c>
      <c r="M189" s="22" t="s">
        <v>489</v>
      </c>
    </row>
    <row r="190" spans="1:13" s="4" customFormat="1" ht="21.75" customHeight="1" x14ac:dyDescent="0.25">
      <c r="A190" s="109" t="s">
        <v>26</v>
      </c>
      <c r="B190" s="109"/>
      <c r="C190" s="109" t="s">
        <v>11</v>
      </c>
      <c r="D190" s="109"/>
      <c r="E190" s="24">
        <f>SUM(E189:E189)</f>
        <v>1</v>
      </c>
      <c r="F190" s="24"/>
      <c r="G190" s="24">
        <f>SUM(G189:G189)</f>
        <v>0.8</v>
      </c>
      <c r="H190" s="24">
        <f>G190-E190</f>
        <v>-0.19999999999999996</v>
      </c>
      <c r="I190" s="40">
        <f>G190/E190</f>
        <v>0.8</v>
      </c>
      <c r="J190" s="80"/>
      <c r="K190" s="81"/>
      <c r="L190" s="41" t="s">
        <v>244</v>
      </c>
      <c r="M190" s="37"/>
    </row>
    <row r="191" spans="1:13" s="4" customFormat="1" ht="23.25" customHeight="1" x14ac:dyDescent="0.25">
      <c r="A191" s="124" t="s">
        <v>298</v>
      </c>
      <c r="B191" s="124"/>
      <c r="C191" s="124"/>
      <c r="D191" s="124"/>
      <c r="E191" s="124"/>
      <c r="F191" s="124"/>
      <c r="G191" s="124"/>
      <c r="H191" s="124"/>
      <c r="I191" s="124"/>
      <c r="J191" s="124"/>
      <c r="K191" s="124"/>
      <c r="L191" s="38" t="s">
        <v>120</v>
      </c>
      <c r="M191" s="37"/>
    </row>
    <row r="192" spans="1:13" s="4" customFormat="1" ht="30" x14ac:dyDescent="0.25">
      <c r="A192" s="120" t="s">
        <v>30</v>
      </c>
      <c r="B192" s="120"/>
      <c r="C192" s="120" t="s">
        <v>11</v>
      </c>
      <c r="D192" s="120"/>
      <c r="E192" s="19">
        <v>359.6</v>
      </c>
      <c r="F192" s="39">
        <v>356.3</v>
      </c>
      <c r="G192" s="19">
        <v>358.4</v>
      </c>
      <c r="H192" s="39">
        <f t="shared" ref="H192:H200" si="32">G192-E192</f>
        <v>-1.2000000000000455</v>
      </c>
      <c r="I192" s="40">
        <f t="shared" si="29"/>
        <v>0.99666295884315892</v>
      </c>
      <c r="J192" s="80" t="s">
        <v>262</v>
      </c>
      <c r="K192" s="81"/>
      <c r="L192" s="38" t="s">
        <v>120</v>
      </c>
      <c r="M192" s="22" t="s">
        <v>490</v>
      </c>
    </row>
    <row r="193" spans="1:13" s="4" customFormat="1" ht="45" customHeight="1" x14ac:dyDescent="0.25">
      <c r="A193" s="120" t="s">
        <v>31</v>
      </c>
      <c r="B193" s="120"/>
      <c r="C193" s="120" t="s">
        <v>11</v>
      </c>
      <c r="D193" s="120"/>
      <c r="E193" s="19">
        <v>78.5</v>
      </c>
      <c r="F193" s="39"/>
      <c r="G193" s="19">
        <f>78.1+1.2</f>
        <v>79.3</v>
      </c>
      <c r="H193" s="39">
        <f t="shared" si="32"/>
        <v>0.79999999999999716</v>
      </c>
      <c r="I193" s="40">
        <f t="shared" si="29"/>
        <v>1.0101910828025478</v>
      </c>
      <c r="J193" s="80" t="s">
        <v>411</v>
      </c>
      <c r="K193" s="81"/>
      <c r="L193" s="38" t="s">
        <v>120</v>
      </c>
      <c r="M193" s="22" t="s">
        <v>491</v>
      </c>
    </row>
    <row r="194" spans="1:13" s="4" customFormat="1" ht="30" x14ac:dyDescent="0.25">
      <c r="A194" s="120" t="s">
        <v>32</v>
      </c>
      <c r="B194" s="120"/>
      <c r="C194" s="120" t="s">
        <v>11</v>
      </c>
      <c r="D194" s="120"/>
      <c r="E194" s="19">
        <v>197.9</v>
      </c>
      <c r="F194" s="39">
        <v>198.3</v>
      </c>
      <c r="G194" s="19">
        <f>173.6+24.2</f>
        <v>197.79999999999998</v>
      </c>
      <c r="H194" s="39">
        <f t="shared" si="32"/>
        <v>-0.10000000000002274</v>
      </c>
      <c r="I194" s="40">
        <f t="shared" si="29"/>
        <v>0.99949469429004534</v>
      </c>
      <c r="J194" s="80" t="s">
        <v>262</v>
      </c>
      <c r="K194" s="81"/>
      <c r="L194" s="38" t="s">
        <v>120</v>
      </c>
      <c r="M194" s="22" t="s">
        <v>492</v>
      </c>
    </row>
    <row r="195" spans="1:13" s="4" customFormat="1" ht="60" customHeight="1" x14ac:dyDescent="0.25">
      <c r="A195" s="120" t="s">
        <v>33</v>
      </c>
      <c r="B195" s="120"/>
      <c r="C195" s="120" t="s">
        <v>11</v>
      </c>
      <c r="D195" s="120"/>
      <c r="E195" s="19">
        <v>294.39999999999998</v>
      </c>
      <c r="F195" s="39">
        <v>293</v>
      </c>
      <c r="G195" s="19">
        <f>292.9+1.7</f>
        <v>294.59999999999997</v>
      </c>
      <c r="H195" s="39">
        <f t="shared" si="32"/>
        <v>0.19999999999998863</v>
      </c>
      <c r="I195" s="40">
        <f t="shared" si="29"/>
        <v>1.0006793478260869</v>
      </c>
      <c r="J195" s="80" t="s">
        <v>411</v>
      </c>
      <c r="K195" s="81"/>
      <c r="L195" s="38" t="s">
        <v>120</v>
      </c>
      <c r="M195" s="22" t="s">
        <v>493</v>
      </c>
    </row>
    <row r="196" spans="1:13" s="4" customFormat="1" ht="45" customHeight="1" x14ac:dyDescent="0.25">
      <c r="A196" s="120" t="s">
        <v>34</v>
      </c>
      <c r="B196" s="120"/>
      <c r="C196" s="120" t="s">
        <v>11</v>
      </c>
      <c r="D196" s="120"/>
      <c r="E196" s="19">
        <v>221.6</v>
      </c>
      <c r="F196" s="39">
        <v>134.30000000000001</v>
      </c>
      <c r="G196" s="19">
        <v>221.3</v>
      </c>
      <c r="H196" s="39">
        <f t="shared" si="32"/>
        <v>-0.29999999999998295</v>
      </c>
      <c r="I196" s="40">
        <f t="shared" si="29"/>
        <v>0.99864620938628168</v>
      </c>
      <c r="J196" s="80" t="s">
        <v>262</v>
      </c>
      <c r="K196" s="81"/>
      <c r="L196" s="38" t="s">
        <v>120</v>
      </c>
      <c r="M196" s="22" t="s">
        <v>494</v>
      </c>
    </row>
    <row r="197" spans="1:13" s="4" customFormat="1" ht="45" customHeight="1" x14ac:dyDescent="0.25">
      <c r="A197" s="120" t="s">
        <v>35</v>
      </c>
      <c r="B197" s="120"/>
      <c r="C197" s="120" t="s">
        <v>11</v>
      </c>
      <c r="D197" s="120"/>
      <c r="E197" s="19">
        <v>150.1</v>
      </c>
      <c r="F197" s="39">
        <v>186</v>
      </c>
      <c r="G197" s="19">
        <f>145.9+6.1</f>
        <v>152</v>
      </c>
      <c r="H197" s="39">
        <f t="shared" si="32"/>
        <v>1.9000000000000057</v>
      </c>
      <c r="I197" s="40">
        <f t="shared" si="29"/>
        <v>1.0126582278481013</v>
      </c>
      <c r="J197" s="80" t="s">
        <v>411</v>
      </c>
      <c r="K197" s="81"/>
      <c r="L197" s="38" t="s">
        <v>120</v>
      </c>
      <c r="M197" s="22" t="s">
        <v>495</v>
      </c>
    </row>
    <row r="198" spans="1:13" s="4" customFormat="1" ht="30" x14ac:dyDescent="0.25">
      <c r="A198" s="120" t="s">
        <v>36</v>
      </c>
      <c r="B198" s="120"/>
      <c r="C198" s="120" t="s">
        <v>11</v>
      </c>
      <c r="D198" s="120"/>
      <c r="E198" s="19">
        <v>267.2</v>
      </c>
      <c r="F198" s="39">
        <v>297</v>
      </c>
      <c r="G198" s="19">
        <v>266.2</v>
      </c>
      <c r="H198" s="39">
        <f t="shared" si="32"/>
        <v>-1</v>
      </c>
      <c r="I198" s="40">
        <f t="shared" si="29"/>
        <v>0.99625748502994016</v>
      </c>
      <c r="J198" s="80" t="s">
        <v>262</v>
      </c>
      <c r="K198" s="81"/>
      <c r="L198" s="38" t="s">
        <v>120</v>
      </c>
      <c r="M198" s="22" t="s">
        <v>496</v>
      </c>
    </row>
    <row r="199" spans="1:13" s="5" customFormat="1" ht="60" customHeight="1" x14ac:dyDescent="0.25">
      <c r="A199" s="120" t="s">
        <v>37</v>
      </c>
      <c r="B199" s="120"/>
      <c r="C199" s="120" t="s">
        <v>11</v>
      </c>
      <c r="D199" s="120"/>
      <c r="E199" s="19">
        <v>138.1</v>
      </c>
      <c r="F199" s="39">
        <v>109.7</v>
      </c>
      <c r="G199" s="19">
        <f>137.9+0.4</f>
        <v>138.30000000000001</v>
      </c>
      <c r="H199" s="39">
        <f t="shared" si="32"/>
        <v>0.20000000000001705</v>
      </c>
      <c r="I199" s="40">
        <f t="shared" si="29"/>
        <v>1.0014482259232442</v>
      </c>
      <c r="J199" s="80" t="s">
        <v>411</v>
      </c>
      <c r="K199" s="81"/>
      <c r="L199" s="38" t="s">
        <v>120</v>
      </c>
      <c r="M199" s="22" t="s">
        <v>497</v>
      </c>
    </row>
    <row r="200" spans="1:13" s="4" customFormat="1" ht="45" customHeight="1" x14ac:dyDescent="0.25">
      <c r="A200" s="120" t="s">
        <v>38</v>
      </c>
      <c r="B200" s="120"/>
      <c r="C200" s="120" t="s">
        <v>11</v>
      </c>
      <c r="D200" s="120"/>
      <c r="E200" s="19">
        <v>305.60000000000002</v>
      </c>
      <c r="F200" s="39">
        <v>327</v>
      </c>
      <c r="G200" s="19">
        <v>306.89999999999998</v>
      </c>
      <c r="H200" s="39">
        <f t="shared" si="32"/>
        <v>1.2999999999999545</v>
      </c>
      <c r="I200" s="40">
        <f t="shared" si="29"/>
        <v>1.0042539267015704</v>
      </c>
      <c r="J200" s="80" t="s">
        <v>411</v>
      </c>
      <c r="K200" s="81"/>
      <c r="L200" s="38" t="s">
        <v>120</v>
      </c>
      <c r="M200" s="22" t="s">
        <v>498</v>
      </c>
    </row>
    <row r="201" spans="1:13" s="4" customFormat="1" ht="24" customHeight="1" x14ac:dyDescent="0.25">
      <c r="A201" s="119" t="s">
        <v>26</v>
      </c>
      <c r="B201" s="119"/>
      <c r="C201" s="119" t="s">
        <v>11</v>
      </c>
      <c r="D201" s="119"/>
      <c r="E201" s="42">
        <f>SUM(E192:E200)</f>
        <v>2013</v>
      </c>
      <c r="F201" s="42"/>
      <c r="G201" s="42">
        <f>SUM(G192:G200)</f>
        <v>2014.7999999999997</v>
      </c>
      <c r="H201" s="42">
        <f>G201-E201</f>
        <v>1.7999999999997272</v>
      </c>
      <c r="I201" s="43">
        <f>G201/E201</f>
        <v>1.0008941877794335</v>
      </c>
      <c r="J201" s="82"/>
      <c r="K201" s="84"/>
      <c r="L201" s="41" t="s">
        <v>120</v>
      </c>
      <c r="M201" s="16"/>
    </row>
    <row r="202" spans="1:13" s="4" customFormat="1" ht="21.75" customHeight="1" x14ac:dyDescent="0.25">
      <c r="A202" s="116" t="s">
        <v>299</v>
      </c>
      <c r="B202" s="116"/>
      <c r="C202" s="116"/>
      <c r="D202" s="116"/>
      <c r="E202" s="116"/>
      <c r="F202" s="116"/>
      <c r="G202" s="116"/>
      <c r="H202" s="116"/>
      <c r="I202" s="116"/>
      <c r="J202" s="116"/>
      <c r="K202" s="116"/>
      <c r="L202" s="38" t="s">
        <v>135</v>
      </c>
      <c r="M202" s="44"/>
    </row>
    <row r="203" spans="1:13" s="4" customFormat="1" ht="63" customHeight="1" x14ac:dyDescent="0.25">
      <c r="A203" s="120" t="s">
        <v>35</v>
      </c>
      <c r="B203" s="120"/>
      <c r="C203" s="120" t="s">
        <v>11</v>
      </c>
      <c r="D203" s="120"/>
      <c r="E203" s="39">
        <v>1.2</v>
      </c>
      <c r="F203" s="39">
        <v>0</v>
      </c>
      <c r="G203" s="39">
        <v>1.7</v>
      </c>
      <c r="H203" s="39">
        <f t="shared" ref="H203" si="33">G203-E203</f>
        <v>0.5</v>
      </c>
      <c r="I203" s="40">
        <f t="shared" si="29"/>
        <v>1.4166666666666667</v>
      </c>
      <c r="J203" s="80" t="s">
        <v>411</v>
      </c>
      <c r="K203" s="81"/>
      <c r="L203" s="38" t="s">
        <v>135</v>
      </c>
      <c r="M203" s="22" t="s">
        <v>499</v>
      </c>
    </row>
    <row r="204" spans="1:13" s="4" customFormat="1" ht="41.25" customHeight="1" x14ac:dyDescent="0.25">
      <c r="A204" s="116" t="s">
        <v>300</v>
      </c>
      <c r="B204" s="116"/>
      <c r="C204" s="116"/>
      <c r="D204" s="116"/>
      <c r="E204" s="116"/>
      <c r="F204" s="116"/>
      <c r="G204" s="116"/>
      <c r="H204" s="116"/>
      <c r="I204" s="116"/>
      <c r="J204" s="116"/>
      <c r="K204" s="116"/>
      <c r="L204" s="38" t="s">
        <v>122</v>
      </c>
      <c r="M204" s="37"/>
    </row>
    <row r="205" spans="1:13" s="4" customFormat="1" ht="30.2" customHeight="1" x14ac:dyDescent="0.25">
      <c r="A205" s="120" t="s">
        <v>31</v>
      </c>
      <c r="B205" s="120"/>
      <c r="C205" s="120" t="s">
        <v>11</v>
      </c>
      <c r="D205" s="120"/>
      <c r="E205" s="39">
        <v>1</v>
      </c>
      <c r="F205" s="39">
        <v>1</v>
      </c>
      <c r="G205" s="39">
        <v>1</v>
      </c>
      <c r="H205" s="39">
        <f t="shared" ref="H205:H207" si="34">G205-E205</f>
        <v>0</v>
      </c>
      <c r="I205" s="40">
        <f t="shared" si="29"/>
        <v>1</v>
      </c>
      <c r="J205" s="80" t="s">
        <v>411</v>
      </c>
      <c r="K205" s="81"/>
      <c r="L205" s="38" t="s">
        <v>122</v>
      </c>
      <c r="M205" s="22" t="s">
        <v>500</v>
      </c>
    </row>
    <row r="206" spans="1:13" s="5" customFormat="1" ht="60.75" customHeight="1" x14ac:dyDescent="0.25">
      <c r="A206" s="120" t="s">
        <v>35</v>
      </c>
      <c r="B206" s="120"/>
      <c r="C206" s="120" t="s">
        <v>11</v>
      </c>
      <c r="D206" s="120"/>
      <c r="E206" s="39">
        <v>7.3</v>
      </c>
      <c r="F206" s="39">
        <v>8.5</v>
      </c>
      <c r="G206" s="39">
        <v>8</v>
      </c>
      <c r="H206" s="39">
        <f t="shared" si="34"/>
        <v>0.70000000000000018</v>
      </c>
      <c r="I206" s="40">
        <f>G206/E206</f>
        <v>1.095890410958904</v>
      </c>
      <c r="J206" s="80" t="s">
        <v>411</v>
      </c>
      <c r="K206" s="81"/>
      <c r="L206" s="38" t="s">
        <v>122</v>
      </c>
      <c r="M206" s="22" t="s">
        <v>501</v>
      </c>
    </row>
    <row r="207" spans="1:13" s="4" customFormat="1" ht="162" customHeight="1" x14ac:dyDescent="0.25">
      <c r="A207" s="120" t="s">
        <v>37</v>
      </c>
      <c r="B207" s="120"/>
      <c r="C207" s="120" t="s">
        <v>11</v>
      </c>
      <c r="D207" s="120"/>
      <c r="E207" s="39">
        <v>0.4</v>
      </c>
      <c r="F207" s="39">
        <v>0.4</v>
      </c>
      <c r="G207" s="39">
        <v>0.3</v>
      </c>
      <c r="H207" s="39">
        <f t="shared" si="34"/>
        <v>-0.10000000000000003</v>
      </c>
      <c r="I207" s="40">
        <f>G207/E207</f>
        <v>0.74999999999999989</v>
      </c>
      <c r="J207" s="80" t="s">
        <v>611</v>
      </c>
      <c r="K207" s="81"/>
      <c r="L207" s="38" t="s">
        <v>122</v>
      </c>
      <c r="M207" s="22" t="s">
        <v>502</v>
      </c>
    </row>
    <row r="208" spans="1:13" s="4" customFormat="1" ht="27" customHeight="1" x14ac:dyDescent="0.25">
      <c r="A208" s="119" t="s">
        <v>26</v>
      </c>
      <c r="B208" s="119"/>
      <c r="C208" s="119" t="s">
        <v>11</v>
      </c>
      <c r="D208" s="119"/>
      <c r="E208" s="45">
        <f>SUM(E205:E207)</f>
        <v>8.7000000000000011</v>
      </c>
      <c r="F208" s="45"/>
      <c r="G208" s="46">
        <f>SUM(G205:G207)</f>
        <v>9.3000000000000007</v>
      </c>
      <c r="H208" s="46">
        <f>G208-E208</f>
        <v>0.59999999999999964</v>
      </c>
      <c r="I208" s="43">
        <f>G208/E208</f>
        <v>1.0689655172413792</v>
      </c>
      <c r="J208" s="117"/>
      <c r="K208" s="118"/>
      <c r="L208" s="38" t="s">
        <v>122</v>
      </c>
      <c r="M208" s="37"/>
    </row>
    <row r="209" spans="1:13" s="4" customFormat="1" ht="25.5" customHeight="1" x14ac:dyDescent="0.25">
      <c r="A209" s="116" t="s">
        <v>301</v>
      </c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38" t="s">
        <v>121</v>
      </c>
      <c r="M209" s="37"/>
    </row>
    <row r="210" spans="1:13" s="5" customFormat="1" ht="30" x14ac:dyDescent="0.25">
      <c r="A210" s="120" t="s">
        <v>30</v>
      </c>
      <c r="B210" s="120"/>
      <c r="C210" s="120" t="s">
        <v>11</v>
      </c>
      <c r="D210" s="120"/>
      <c r="E210" s="39">
        <v>0.7</v>
      </c>
      <c r="F210" s="39">
        <v>0</v>
      </c>
      <c r="G210" s="39">
        <v>0.7</v>
      </c>
      <c r="H210" s="39">
        <f t="shared" ref="H210" si="35">G210-E210</f>
        <v>0</v>
      </c>
      <c r="I210" s="40">
        <f>G210/E210</f>
        <v>1</v>
      </c>
      <c r="J210" s="80" t="s">
        <v>266</v>
      </c>
      <c r="K210" s="81"/>
      <c r="L210" s="38" t="s">
        <v>121</v>
      </c>
      <c r="M210" s="22" t="s">
        <v>503</v>
      </c>
    </row>
    <row r="211" spans="1:13" s="4" customFormat="1" ht="34.5" customHeight="1" x14ac:dyDescent="0.25">
      <c r="A211" s="116" t="s">
        <v>302</v>
      </c>
      <c r="B211" s="116"/>
      <c r="C211" s="116"/>
      <c r="D211" s="116"/>
      <c r="E211" s="116"/>
      <c r="F211" s="116"/>
      <c r="G211" s="116"/>
      <c r="H211" s="116"/>
      <c r="I211" s="116"/>
      <c r="J211" s="116"/>
      <c r="K211" s="116"/>
      <c r="L211" s="38" t="s">
        <v>123</v>
      </c>
      <c r="M211" s="37"/>
    </row>
    <row r="212" spans="1:13" s="4" customFormat="1" ht="45" customHeight="1" x14ac:dyDescent="0.25">
      <c r="A212" s="120" t="s">
        <v>30</v>
      </c>
      <c r="B212" s="120"/>
      <c r="C212" s="120" t="s">
        <v>11</v>
      </c>
      <c r="D212" s="120"/>
      <c r="E212" s="19">
        <v>30.7</v>
      </c>
      <c r="F212" s="39"/>
      <c r="G212" s="19">
        <v>30.9</v>
      </c>
      <c r="H212" s="39">
        <f>G212-E212</f>
        <v>0.19999999999999929</v>
      </c>
      <c r="I212" s="40">
        <f>G212/E212</f>
        <v>1.006514657980456</v>
      </c>
      <c r="J212" s="80" t="s">
        <v>411</v>
      </c>
      <c r="K212" s="81"/>
      <c r="L212" s="38" t="s">
        <v>123</v>
      </c>
      <c r="M212" s="22" t="s">
        <v>504</v>
      </c>
    </row>
    <row r="213" spans="1:13" s="4" customFormat="1" ht="45" customHeight="1" x14ac:dyDescent="0.25">
      <c r="A213" s="120" t="s">
        <v>31</v>
      </c>
      <c r="B213" s="120"/>
      <c r="C213" s="120" t="s">
        <v>11</v>
      </c>
      <c r="D213" s="120"/>
      <c r="E213" s="19">
        <v>78.3</v>
      </c>
      <c r="F213" s="39"/>
      <c r="G213" s="19">
        <f>72.2+6</f>
        <v>78.2</v>
      </c>
      <c r="H213" s="39">
        <f t="shared" ref="H213:H216" si="36">G213-E213</f>
        <v>-9.9999999999994316E-2</v>
      </c>
      <c r="I213" s="40">
        <f t="shared" ref="I213:I216" si="37">G213/E213</f>
        <v>0.99872286079182637</v>
      </c>
      <c r="J213" s="80" t="s">
        <v>262</v>
      </c>
      <c r="K213" s="81"/>
      <c r="L213" s="38" t="s">
        <v>123</v>
      </c>
      <c r="M213" s="22" t="s">
        <v>505</v>
      </c>
    </row>
    <row r="214" spans="1:13" s="4" customFormat="1" ht="60" customHeight="1" x14ac:dyDescent="0.25">
      <c r="A214" s="120" t="s">
        <v>32</v>
      </c>
      <c r="B214" s="120"/>
      <c r="C214" s="120" t="s">
        <v>11</v>
      </c>
      <c r="D214" s="120"/>
      <c r="E214" s="19">
        <v>46.4</v>
      </c>
      <c r="F214" s="39">
        <v>35.299999999999997</v>
      </c>
      <c r="G214" s="19">
        <v>46.7</v>
      </c>
      <c r="H214" s="39">
        <f t="shared" si="36"/>
        <v>0.30000000000000426</v>
      </c>
      <c r="I214" s="40">
        <f t="shared" si="37"/>
        <v>1.0064655172413794</v>
      </c>
      <c r="J214" s="80" t="s">
        <v>411</v>
      </c>
      <c r="K214" s="81"/>
      <c r="L214" s="38" t="s">
        <v>123</v>
      </c>
      <c r="M214" s="22" t="s">
        <v>506</v>
      </c>
    </row>
    <row r="215" spans="1:13" s="5" customFormat="1" ht="60" customHeight="1" x14ac:dyDescent="0.25">
      <c r="A215" s="120" t="s">
        <v>35</v>
      </c>
      <c r="B215" s="120"/>
      <c r="C215" s="120" t="s">
        <v>11</v>
      </c>
      <c r="D215" s="120"/>
      <c r="E215" s="19">
        <v>111.3</v>
      </c>
      <c r="F215" s="39">
        <v>62.3</v>
      </c>
      <c r="G215" s="19">
        <f>92.5+18.2</f>
        <v>110.7</v>
      </c>
      <c r="H215" s="39">
        <f t="shared" si="36"/>
        <v>-0.59999999999999432</v>
      </c>
      <c r="I215" s="40">
        <f t="shared" si="37"/>
        <v>0.99460916442048519</v>
      </c>
      <c r="J215" s="80" t="s">
        <v>262</v>
      </c>
      <c r="K215" s="81"/>
      <c r="L215" s="38" t="s">
        <v>123</v>
      </c>
      <c r="M215" s="22" t="s">
        <v>507</v>
      </c>
    </row>
    <row r="216" spans="1:13" s="4" customFormat="1" ht="60" customHeight="1" x14ac:dyDescent="0.25">
      <c r="A216" s="120" t="s">
        <v>37</v>
      </c>
      <c r="B216" s="120"/>
      <c r="C216" s="120" t="s">
        <v>11</v>
      </c>
      <c r="D216" s="120"/>
      <c r="E216" s="19">
        <v>195.9</v>
      </c>
      <c r="F216" s="39">
        <v>186</v>
      </c>
      <c r="G216" s="19">
        <v>197.2</v>
      </c>
      <c r="H216" s="39">
        <f t="shared" si="36"/>
        <v>1.2999999999999829</v>
      </c>
      <c r="I216" s="40">
        <f t="shared" si="37"/>
        <v>1.0066360387953037</v>
      </c>
      <c r="J216" s="80" t="s">
        <v>411</v>
      </c>
      <c r="K216" s="81"/>
      <c r="L216" s="38" t="s">
        <v>123</v>
      </c>
      <c r="M216" s="22" t="s">
        <v>508</v>
      </c>
    </row>
    <row r="217" spans="1:13" s="4" customFormat="1" ht="28.5" customHeight="1" x14ac:dyDescent="0.25">
      <c r="A217" s="119" t="s">
        <v>26</v>
      </c>
      <c r="B217" s="119"/>
      <c r="C217" s="119" t="s">
        <v>11</v>
      </c>
      <c r="D217" s="119"/>
      <c r="E217" s="45">
        <f>SUM(E212:E216)</f>
        <v>462.6</v>
      </c>
      <c r="F217" s="45">
        <f t="shared" ref="F217:G217" si="38">SUM(F212:F216)</f>
        <v>283.60000000000002</v>
      </c>
      <c r="G217" s="45">
        <f t="shared" si="38"/>
        <v>463.7</v>
      </c>
      <c r="H217" s="45">
        <f>G217-E217</f>
        <v>1.0999999999999659</v>
      </c>
      <c r="I217" s="43">
        <f>G217/E217</f>
        <v>1.0023778642455685</v>
      </c>
      <c r="J217" s="117"/>
      <c r="K217" s="118"/>
      <c r="L217" s="38" t="s">
        <v>123</v>
      </c>
      <c r="M217" s="37"/>
    </row>
    <row r="218" spans="1:13" s="4" customFormat="1" ht="25.5" customHeight="1" x14ac:dyDescent="0.25">
      <c r="A218" s="116"/>
      <c r="B218" s="122"/>
      <c r="C218" s="122"/>
      <c r="D218" s="122"/>
      <c r="E218" s="122"/>
      <c r="F218" s="122"/>
      <c r="G218" s="122"/>
      <c r="H218" s="122"/>
      <c r="I218" s="122"/>
      <c r="J218" s="122"/>
      <c r="K218" s="123"/>
      <c r="L218" s="38"/>
      <c r="M218" s="44"/>
    </row>
    <row r="219" spans="1:13" s="4" customFormat="1" ht="38.25" customHeight="1" x14ac:dyDescent="0.25">
      <c r="A219" s="116" t="s">
        <v>303</v>
      </c>
      <c r="B219" s="116"/>
      <c r="C219" s="116"/>
      <c r="D219" s="116"/>
      <c r="E219" s="116"/>
      <c r="F219" s="116"/>
      <c r="G219" s="116"/>
      <c r="H219" s="116"/>
      <c r="I219" s="116"/>
      <c r="J219" s="116"/>
      <c r="K219" s="116"/>
      <c r="L219" s="38" t="s">
        <v>124</v>
      </c>
      <c r="M219" s="37"/>
    </row>
    <row r="220" spans="1:13" s="5" customFormat="1" ht="60" customHeight="1" x14ac:dyDescent="0.25">
      <c r="A220" s="120" t="s">
        <v>37</v>
      </c>
      <c r="B220" s="120"/>
      <c r="C220" s="120" t="s">
        <v>11</v>
      </c>
      <c r="D220" s="120"/>
      <c r="E220" s="39">
        <v>0.9</v>
      </c>
      <c r="F220" s="39">
        <v>0</v>
      </c>
      <c r="G220" s="39">
        <v>1</v>
      </c>
      <c r="H220" s="39">
        <f t="shared" ref="H220" si="39">G220-E220</f>
        <v>9.9999999999999978E-2</v>
      </c>
      <c r="I220" s="40">
        <f t="shared" ref="I220" si="40">G220/E220</f>
        <v>1.1111111111111112</v>
      </c>
      <c r="J220" s="80" t="s">
        <v>411</v>
      </c>
      <c r="K220" s="81"/>
      <c r="L220" s="38" t="s">
        <v>124</v>
      </c>
      <c r="M220" s="22" t="s">
        <v>509</v>
      </c>
    </row>
    <row r="221" spans="1:13" s="4" customFormat="1" ht="23.25" customHeight="1" x14ac:dyDescent="0.25">
      <c r="A221" s="116" t="s">
        <v>304</v>
      </c>
      <c r="B221" s="116"/>
      <c r="C221" s="116"/>
      <c r="D221" s="116"/>
      <c r="E221" s="116"/>
      <c r="F221" s="116"/>
      <c r="G221" s="116"/>
      <c r="H221" s="116"/>
      <c r="I221" s="116"/>
      <c r="J221" s="116"/>
      <c r="K221" s="116"/>
      <c r="L221" s="38" t="s">
        <v>132</v>
      </c>
      <c r="M221" s="37"/>
    </row>
    <row r="222" spans="1:13" s="4" customFormat="1" ht="33.75" customHeight="1" x14ac:dyDescent="0.25">
      <c r="A222" s="120" t="s">
        <v>30</v>
      </c>
      <c r="B222" s="120"/>
      <c r="C222" s="120" t="s">
        <v>11</v>
      </c>
      <c r="D222" s="120"/>
      <c r="E222" s="19">
        <v>0.6</v>
      </c>
      <c r="F222" s="39"/>
      <c r="G222" s="19">
        <v>0.7</v>
      </c>
      <c r="H222" s="39">
        <f>G222-E222</f>
        <v>9.9999999999999978E-2</v>
      </c>
      <c r="I222" s="40">
        <f>G222/E222</f>
        <v>1.1666666666666667</v>
      </c>
      <c r="J222" s="80" t="s">
        <v>411</v>
      </c>
      <c r="K222" s="81"/>
      <c r="L222" s="38" t="s">
        <v>132</v>
      </c>
      <c r="M222" s="22" t="s">
        <v>510</v>
      </c>
    </row>
    <row r="223" spans="1:13" s="5" customFormat="1" ht="45" customHeight="1" x14ac:dyDescent="0.25">
      <c r="A223" s="120" t="s">
        <v>32</v>
      </c>
      <c r="B223" s="120"/>
      <c r="C223" s="120" t="s">
        <v>11</v>
      </c>
      <c r="D223" s="120"/>
      <c r="E223" s="19">
        <v>1.2</v>
      </c>
      <c r="F223" s="39">
        <v>0</v>
      </c>
      <c r="G223" s="19">
        <v>1.2</v>
      </c>
      <c r="H223" s="39">
        <f t="shared" ref="H223:H227" si="41">G223-E223</f>
        <v>0</v>
      </c>
      <c r="I223" s="40">
        <f t="shared" ref="I223:I227" si="42">G223/E223</f>
        <v>1</v>
      </c>
      <c r="J223" s="80" t="s">
        <v>266</v>
      </c>
      <c r="K223" s="81"/>
      <c r="L223" s="38" t="s">
        <v>132</v>
      </c>
      <c r="M223" s="22" t="s">
        <v>511</v>
      </c>
    </row>
    <row r="224" spans="1:13" s="5" customFormat="1" ht="60" customHeight="1" x14ac:dyDescent="0.25">
      <c r="A224" s="120" t="s">
        <v>33</v>
      </c>
      <c r="B224" s="120"/>
      <c r="C224" s="120" t="s">
        <v>11</v>
      </c>
      <c r="D224" s="120"/>
      <c r="E224" s="19">
        <v>0.4</v>
      </c>
      <c r="F224" s="39">
        <v>0</v>
      </c>
      <c r="G224" s="19">
        <v>0.4</v>
      </c>
      <c r="H224" s="39">
        <f t="shared" si="41"/>
        <v>0</v>
      </c>
      <c r="I224" s="40">
        <f t="shared" si="42"/>
        <v>1</v>
      </c>
      <c r="J224" s="80" t="s">
        <v>266</v>
      </c>
      <c r="K224" s="81"/>
      <c r="L224" s="38" t="s">
        <v>132</v>
      </c>
      <c r="M224" s="22" t="s">
        <v>512</v>
      </c>
    </row>
    <row r="225" spans="1:13" s="5" customFormat="1" ht="60" customHeight="1" x14ac:dyDescent="0.25">
      <c r="A225" s="120" t="s">
        <v>34</v>
      </c>
      <c r="B225" s="120"/>
      <c r="C225" s="120" t="s">
        <v>11</v>
      </c>
      <c r="D225" s="120"/>
      <c r="E225" s="19">
        <v>0.4</v>
      </c>
      <c r="F225" s="39"/>
      <c r="G225" s="19">
        <v>0.4</v>
      </c>
      <c r="H225" s="39">
        <f t="shared" si="41"/>
        <v>0</v>
      </c>
      <c r="I225" s="40">
        <f t="shared" si="42"/>
        <v>1</v>
      </c>
      <c r="J225" s="80" t="s">
        <v>266</v>
      </c>
      <c r="K225" s="81"/>
      <c r="L225" s="38" t="s">
        <v>132</v>
      </c>
      <c r="M225" s="22" t="s">
        <v>513</v>
      </c>
    </row>
    <row r="226" spans="1:13" s="5" customFormat="1" ht="60" customHeight="1" x14ac:dyDescent="0.25">
      <c r="A226" s="120" t="s">
        <v>38</v>
      </c>
      <c r="B226" s="120"/>
      <c r="C226" s="120" t="s">
        <v>11</v>
      </c>
      <c r="D226" s="120"/>
      <c r="E226" s="19">
        <v>0.7</v>
      </c>
      <c r="F226" s="39"/>
      <c r="G226" s="19">
        <v>0.7</v>
      </c>
      <c r="H226" s="39">
        <f t="shared" si="41"/>
        <v>0</v>
      </c>
      <c r="I226" s="40">
        <f t="shared" si="42"/>
        <v>1</v>
      </c>
      <c r="J226" s="80" t="s">
        <v>266</v>
      </c>
      <c r="K226" s="81"/>
      <c r="L226" s="38" t="s">
        <v>132</v>
      </c>
      <c r="M226" s="22" t="s">
        <v>514</v>
      </c>
    </row>
    <row r="227" spans="1:13" s="4" customFormat="1" ht="24" customHeight="1" x14ac:dyDescent="0.25">
      <c r="A227" s="119" t="s">
        <v>26</v>
      </c>
      <c r="B227" s="119"/>
      <c r="C227" s="119" t="s">
        <v>11</v>
      </c>
      <c r="D227" s="119"/>
      <c r="E227" s="47">
        <f>SUM(E222:E226)</f>
        <v>3.3</v>
      </c>
      <c r="F227" s="47"/>
      <c r="G227" s="47">
        <f>SUM(G222:G226)</f>
        <v>3.3999999999999995</v>
      </c>
      <c r="H227" s="47">
        <f t="shared" si="41"/>
        <v>9.9999999999999645E-2</v>
      </c>
      <c r="I227" s="40">
        <f t="shared" si="42"/>
        <v>1.0303030303030303</v>
      </c>
      <c r="J227" s="80"/>
      <c r="K227" s="81"/>
      <c r="L227" s="41" t="s">
        <v>132</v>
      </c>
      <c r="M227" s="26"/>
    </row>
    <row r="228" spans="1:13" s="4" customFormat="1" ht="23.25" customHeight="1" x14ac:dyDescent="0.25">
      <c r="A228" s="121" t="s">
        <v>232</v>
      </c>
      <c r="B228" s="122"/>
      <c r="C228" s="122"/>
      <c r="D228" s="123"/>
      <c r="E228" s="48">
        <f>E227+E220+E217+E210+E208+E203+E201+E190</f>
        <v>2491.4</v>
      </c>
      <c r="F228" s="48">
        <f t="shared" ref="F228:G228" si="43">F227+F220+F217+F210+F208+F203+F201+F190</f>
        <v>283.60000000000002</v>
      </c>
      <c r="G228" s="48">
        <f t="shared" si="43"/>
        <v>2495.3999999999996</v>
      </c>
      <c r="H228" s="45">
        <f t="shared" ref="H228" si="44">G228-E228</f>
        <v>3.9999999999995453</v>
      </c>
      <c r="I228" s="43">
        <f t="shared" ref="I228" si="45">G228/E228</f>
        <v>1.0016055229991168</v>
      </c>
      <c r="J228" s="117"/>
      <c r="K228" s="118"/>
      <c r="L228" s="34"/>
      <c r="M228" s="37"/>
    </row>
    <row r="229" spans="1:13" s="4" customFormat="1" ht="24" customHeight="1" x14ac:dyDescent="0.25">
      <c r="A229" s="73" t="s">
        <v>305</v>
      </c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34" t="s">
        <v>125</v>
      </c>
      <c r="M229" s="37"/>
    </row>
    <row r="230" spans="1:13" s="4" customFormat="1" ht="45" customHeight="1" x14ac:dyDescent="0.25">
      <c r="A230" s="74" t="s">
        <v>31</v>
      </c>
      <c r="B230" s="74"/>
      <c r="C230" s="74" t="s">
        <v>11</v>
      </c>
      <c r="D230" s="74"/>
      <c r="E230" s="19">
        <v>117</v>
      </c>
      <c r="F230" s="20">
        <v>123.3</v>
      </c>
      <c r="G230" s="19">
        <v>116.6</v>
      </c>
      <c r="H230" s="39">
        <f t="shared" ref="H230:H237" si="46">G230-E230</f>
        <v>-0.40000000000000568</v>
      </c>
      <c r="I230" s="40">
        <f t="shared" ref="I230:I237" si="47">G230/E230</f>
        <v>0.99658119658119648</v>
      </c>
      <c r="J230" s="80" t="s">
        <v>262</v>
      </c>
      <c r="K230" s="81"/>
      <c r="L230" s="34" t="s">
        <v>125</v>
      </c>
      <c r="M230" s="22" t="s">
        <v>515</v>
      </c>
    </row>
    <row r="231" spans="1:13" s="4" customFormat="1" ht="60" customHeight="1" x14ac:dyDescent="0.25">
      <c r="A231" s="74" t="s">
        <v>32</v>
      </c>
      <c r="B231" s="74"/>
      <c r="C231" s="74" t="s">
        <v>11</v>
      </c>
      <c r="D231" s="74"/>
      <c r="E231" s="19">
        <v>140.30000000000001</v>
      </c>
      <c r="F231" s="20">
        <v>114</v>
      </c>
      <c r="G231" s="19">
        <f>127.1+13.2</f>
        <v>140.29999999999998</v>
      </c>
      <c r="H231" s="39">
        <f t="shared" si="46"/>
        <v>0</v>
      </c>
      <c r="I231" s="40">
        <f t="shared" si="47"/>
        <v>0.99999999999999978</v>
      </c>
      <c r="J231" s="80" t="s">
        <v>266</v>
      </c>
      <c r="K231" s="81"/>
      <c r="L231" s="34" t="s">
        <v>125</v>
      </c>
      <c r="M231" s="22" t="s">
        <v>516</v>
      </c>
    </row>
    <row r="232" spans="1:13" s="4" customFormat="1" ht="45" customHeight="1" x14ac:dyDescent="0.25">
      <c r="A232" s="74" t="s">
        <v>33</v>
      </c>
      <c r="B232" s="74"/>
      <c r="C232" s="74" t="s">
        <v>11</v>
      </c>
      <c r="D232" s="74"/>
      <c r="E232" s="19">
        <v>339.3</v>
      </c>
      <c r="F232" s="20">
        <v>357.7</v>
      </c>
      <c r="G232" s="19">
        <f>337.5+0.3</f>
        <v>337.8</v>
      </c>
      <c r="H232" s="39">
        <f t="shared" si="46"/>
        <v>-1.5</v>
      </c>
      <c r="I232" s="40">
        <f t="shared" si="47"/>
        <v>0.99557913351016802</v>
      </c>
      <c r="J232" s="80" t="s">
        <v>262</v>
      </c>
      <c r="K232" s="81"/>
      <c r="L232" s="34" t="s">
        <v>125</v>
      </c>
      <c r="M232" s="22" t="s">
        <v>517</v>
      </c>
    </row>
    <row r="233" spans="1:13" s="4" customFormat="1" ht="45" customHeight="1" x14ac:dyDescent="0.25">
      <c r="A233" s="74" t="s">
        <v>34</v>
      </c>
      <c r="B233" s="74"/>
      <c r="C233" s="74" t="s">
        <v>11</v>
      </c>
      <c r="D233" s="74"/>
      <c r="E233" s="19">
        <v>22.3</v>
      </c>
      <c r="F233" s="20">
        <v>38</v>
      </c>
      <c r="G233" s="19">
        <v>22.1</v>
      </c>
      <c r="H233" s="39">
        <f t="shared" si="46"/>
        <v>-0.19999999999999929</v>
      </c>
      <c r="I233" s="40">
        <f t="shared" si="47"/>
        <v>0.99103139013452923</v>
      </c>
      <c r="J233" s="80" t="s">
        <v>262</v>
      </c>
      <c r="K233" s="81"/>
      <c r="L233" s="34" t="s">
        <v>125</v>
      </c>
      <c r="M233" s="22" t="s">
        <v>518</v>
      </c>
    </row>
    <row r="234" spans="1:13" s="4" customFormat="1" ht="60" customHeight="1" x14ac:dyDescent="0.25">
      <c r="A234" s="74" t="s">
        <v>35</v>
      </c>
      <c r="B234" s="74"/>
      <c r="C234" s="74" t="s">
        <v>11</v>
      </c>
      <c r="D234" s="74"/>
      <c r="E234" s="19">
        <v>71.2</v>
      </c>
      <c r="F234" s="20">
        <v>128.30000000000001</v>
      </c>
      <c r="G234" s="19">
        <f>67.6+3.5</f>
        <v>71.099999999999994</v>
      </c>
      <c r="H234" s="39">
        <f t="shared" si="46"/>
        <v>-0.10000000000000853</v>
      </c>
      <c r="I234" s="40">
        <f t="shared" si="47"/>
        <v>0.99859550561797739</v>
      </c>
      <c r="J234" s="80" t="s">
        <v>262</v>
      </c>
      <c r="K234" s="81"/>
      <c r="L234" s="34" t="s">
        <v>125</v>
      </c>
      <c r="M234" s="22" t="s">
        <v>519</v>
      </c>
    </row>
    <row r="235" spans="1:13" s="4" customFormat="1" ht="60" customHeight="1" x14ac:dyDescent="0.25">
      <c r="A235" s="74" t="s">
        <v>36</v>
      </c>
      <c r="B235" s="74"/>
      <c r="C235" s="74" t="s">
        <v>11</v>
      </c>
      <c r="D235" s="74"/>
      <c r="E235" s="19">
        <v>126.7</v>
      </c>
      <c r="F235" s="20">
        <v>111.4</v>
      </c>
      <c r="G235" s="19">
        <v>130.6</v>
      </c>
      <c r="H235" s="39">
        <f t="shared" si="46"/>
        <v>3.8999999999999915</v>
      </c>
      <c r="I235" s="40">
        <f t="shared" si="47"/>
        <v>1.0307813733228097</v>
      </c>
      <c r="J235" s="80" t="s">
        <v>411</v>
      </c>
      <c r="K235" s="81"/>
      <c r="L235" s="34" t="s">
        <v>125</v>
      </c>
      <c r="M235" s="22" t="s">
        <v>520</v>
      </c>
    </row>
    <row r="236" spans="1:13" s="5" customFormat="1" ht="45" customHeight="1" x14ac:dyDescent="0.25">
      <c r="A236" s="74" t="s">
        <v>37</v>
      </c>
      <c r="B236" s="74"/>
      <c r="C236" s="74" t="s">
        <v>11</v>
      </c>
      <c r="D236" s="74"/>
      <c r="E236" s="19">
        <v>161.80000000000001</v>
      </c>
      <c r="F236" s="20">
        <v>162.30000000000001</v>
      </c>
      <c r="G236" s="19">
        <f>151.9+10.1</f>
        <v>162</v>
      </c>
      <c r="H236" s="39">
        <f t="shared" si="46"/>
        <v>0.19999999999998863</v>
      </c>
      <c r="I236" s="40">
        <f t="shared" si="47"/>
        <v>1.0012360939431395</v>
      </c>
      <c r="J236" s="80" t="s">
        <v>411</v>
      </c>
      <c r="K236" s="81"/>
      <c r="L236" s="34" t="s">
        <v>125</v>
      </c>
      <c r="M236" s="22" t="s">
        <v>521</v>
      </c>
    </row>
    <row r="237" spans="1:13" s="4" customFormat="1" ht="45" customHeight="1" x14ac:dyDescent="0.25">
      <c r="A237" s="74" t="s">
        <v>38</v>
      </c>
      <c r="B237" s="74"/>
      <c r="C237" s="74" t="s">
        <v>11</v>
      </c>
      <c r="D237" s="74"/>
      <c r="E237" s="19">
        <v>207.4</v>
      </c>
      <c r="F237" s="20">
        <v>212.3</v>
      </c>
      <c r="G237" s="19">
        <v>208.2</v>
      </c>
      <c r="H237" s="39">
        <f t="shared" si="46"/>
        <v>0.79999999999998295</v>
      </c>
      <c r="I237" s="40">
        <f t="shared" si="47"/>
        <v>1.0038572806171648</v>
      </c>
      <c r="J237" s="80" t="s">
        <v>411</v>
      </c>
      <c r="K237" s="81"/>
      <c r="L237" s="34" t="s">
        <v>125</v>
      </c>
      <c r="M237" s="22" t="s">
        <v>522</v>
      </c>
    </row>
    <row r="238" spans="1:13" s="5" customFormat="1" ht="39.200000000000003" customHeight="1" x14ac:dyDescent="0.25">
      <c r="A238" s="109" t="s">
        <v>26</v>
      </c>
      <c r="B238" s="109"/>
      <c r="C238" s="109" t="s">
        <v>11</v>
      </c>
      <c r="D238" s="109"/>
      <c r="E238" s="31">
        <f>SUM(E230:E237)</f>
        <v>1186.0000000000002</v>
      </c>
      <c r="F238" s="31"/>
      <c r="G238" s="31">
        <f>SUM(G230:G237)</f>
        <v>1188.7</v>
      </c>
      <c r="H238" s="47">
        <f>G238-E238</f>
        <v>2.6999999999998181</v>
      </c>
      <c r="I238" s="43">
        <f>G238/E238</f>
        <v>1.0022765598650927</v>
      </c>
      <c r="J238" s="82" t="s">
        <v>229</v>
      </c>
      <c r="K238" s="84"/>
      <c r="L238" s="35" t="s">
        <v>125</v>
      </c>
      <c r="M238" s="49"/>
    </row>
    <row r="239" spans="1:13" s="4" customFormat="1" ht="39.200000000000003" customHeight="1" x14ac:dyDescent="0.25">
      <c r="A239" s="73" t="s">
        <v>306</v>
      </c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34" t="s">
        <v>126</v>
      </c>
      <c r="M239" s="37"/>
    </row>
    <row r="240" spans="1:13" s="4" customFormat="1" ht="45" customHeight="1" x14ac:dyDescent="0.25">
      <c r="A240" s="74" t="s">
        <v>30</v>
      </c>
      <c r="B240" s="74"/>
      <c r="C240" s="74" t="s">
        <v>11</v>
      </c>
      <c r="D240" s="74"/>
      <c r="E240" s="19">
        <v>412.5</v>
      </c>
      <c r="F240" s="20">
        <v>356.7</v>
      </c>
      <c r="G240" s="19">
        <f>412.7</f>
        <v>412.7</v>
      </c>
      <c r="H240" s="20">
        <f>G240-E240</f>
        <v>0.19999999999998863</v>
      </c>
      <c r="I240" s="21">
        <f t="shared" ref="I240:I249" si="48">G240/E240</f>
        <v>1.0004848484848485</v>
      </c>
      <c r="J240" s="80" t="s">
        <v>262</v>
      </c>
      <c r="K240" s="81"/>
      <c r="L240" s="34" t="s">
        <v>126</v>
      </c>
      <c r="M240" s="22" t="s">
        <v>523</v>
      </c>
    </row>
    <row r="241" spans="1:13" s="4" customFormat="1" ht="60" customHeight="1" x14ac:dyDescent="0.25">
      <c r="A241" s="74" t="s">
        <v>32</v>
      </c>
      <c r="B241" s="74"/>
      <c r="C241" s="74" t="s">
        <v>11</v>
      </c>
      <c r="D241" s="74"/>
      <c r="E241" s="19">
        <v>89.5</v>
      </c>
      <c r="F241" s="20">
        <v>117.7</v>
      </c>
      <c r="G241" s="19">
        <f>45.3+2.3+36.1+5.6</f>
        <v>89.299999999999983</v>
      </c>
      <c r="H241" s="20">
        <f t="shared" ref="H241:H249" si="49">G241-E241</f>
        <v>-0.20000000000001705</v>
      </c>
      <c r="I241" s="21">
        <f t="shared" si="48"/>
        <v>0.9977653631284914</v>
      </c>
      <c r="J241" s="80" t="s">
        <v>262</v>
      </c>
      <c r="K241" s="81"/>
      <c r="L241" s="34" t="s">
        <v>126</v>
      </c>
      <c r="M241" s="22" t="s">
        <v>524</v>
      </c>
    </row>
    <row r="242" spans="1:13" s="4" customFormat="1" ht="45" customHeight="1" x14ac:dyDescent="0.25">
      <c r="A242" s="74" t="s">
        <v>34</v>
      </c>
      <c r="B242" s="74"/>
      <c r="C242" s="74" t="s">
        <v>11</v>
      </c>
      <c r="D242" s="74"/>
      <c r="E242" s="19">
        <v>298.10000000000002</v>
      </c>
      <c r="F242" s="20">
        <v>276</v>
      </c>
      <c r="G242" s="19">
        <v>298</v>
      </c>
      <c r="H242" s="20">
        <f t="shared" si="49"/>
        <v>-0.10000000000002274</v>
      </c>
      <c r="I242" s="21">
        <f t="shared" si="48"/>
        <v>0.99966454209996636</v>
      </c>
      <c r="J242" s="80" t="s">
        <v>266</v>
      </c>
      <c r="K242" s="81"/>
      <c r="L242" s="34" t="s">
        <v>126</v>
      </c>
      <c r="M242" s="22" t="s">
        <v>525</v>
      </c>
    </row>
    <row r="243" spans="1:13" s="4" customFormat="1" ht="60" customHeight="1" x14ac:dyDescent="0.25">
      <c r="A243" s="74" t="s">
        <v>35</v>
      </c>
      <c r="B243" s="74"/>
      <c r="C243" s="74" t="s">
        <v>11</v>
      </c>
      <c r="D243" s="74"/>
      <c r="E243" s="19">
        <v>163.80000000000001</v>
      </c>
      <c r="F243" s="20">
        <v>90</v>
      </c>
      <c r="G243" s="19">
        <f>79.6+4.8+75.9+3.7</f>
        <v>164</v>
      </c>
      <c r="H243" s="20">
        <f t="shared" si="49"/>
        <v>0.19999999999998863</v>
      </c>
      <c r="I243" s="21">
        <f t="shared" si="48"/>
        <v>1.0012210012210012</v>
      </c>
      <c r="J243" s="80" t="s">
        <v>411</v>
      </c>
      <c r="K243" s="81"/>
      <c r="L243" s="34" t="s">
        <v>126</v>
      </c>
      <c r="M243" s="22" t="s">
        <v>526</v>
      </c>
    </row>
    <row r="244" spans="1:13" s="5" customFormat="1" ht="30" x14ac:dyDescent="0.25">
      <c r="A244" s="74" t="s">
        <v>36</v>
      </c>
      <c r="B244" s="74"/>
      <c r="C244" s="74" t="s">
        <v>11</v>
      </c>
      <c r="D244" s="74"/>
      <c r="E244" s="19">
        <v>203.1</v>
      </c>
      <c r="F244" s="20">
        <v>225.7</v>
      </c>
      <c r="G244" s="19">
        <v>195.9</v>
      </c>
      <c r="H244" s="20">
        <f t="shared" si="49"/>
        <v>-7.1999999999999886</v>
      </c>
      <c r="I244" s="21">
        <f t="shared" si="48"/>
        <v>0.96454948301329402</v>
      </c>
      <c r="J244" s="80" t="s">
        <v>262</v>
      </c>
      <c r="K244" s="81"/>
      <c r="L244" s="34" t="s">
        <v>126</v>
      </c>
      <c r="M244" s="22" t="s">
        <v>527</v>
      </c>
    </row>
    <row r="245" spans="1:13" s="4" customFormat="1" ht="30" x14ac:dyDescent="0.25">
      <c r="A245" s="74" t="s">
        <v>38</v>
      </c>
      <c r="B245" s="74"/>
      <c r="C245" s="74" t="s">
        <v>11</v>
      </c>
      <c r="D245" s="74"/>
      <c r="E245" s="19">
        <v>223.4</v>
      </c>
      <c r="F245" s="20">
        <v>197.7</v>
      </c>
      <c r="G245" s="19">
        <f>105.6+116.4</f>
        <v>222</v>
      </c>
      <c r="H245" s="20">
        <f t="shared" si="49"/>
        <v>-1.4000000000000057</v>
      </c>
      <c r="I245" s="21">
        <f t="shared" si="48"/>
        <v>0.99373321396598024</v>
      </c>
      <c r="J245" s="80" t="s">
        <v>262</v>
      </c>
      <c r="K245" s="81"/>
      <c r="L245" s="34" t="s">
        <v>126</v>
      </c>
      <c r="M245" s="22" t="s">
        <v>528</v>
      </c>
    </row>
    <row r="246" spans="1:13" s="4" customFormat="1" ht="25.5" customHeight="1" x14ac:dyDescent="0.25">
      <c r="A246" s="109" t="s">
        <v>26</v>
      </c>
      <c r="B246" s="109"/>
      <c r="C246" s="109" t="s">
        <v>11</v>
      </c>
      <c r="D246" s="109"/>
      <c r="E246" s="36">
        <f>SUM(E240:E245)</f>
        <v>1390.4</v>
      </c>
      <c r="F246" s="36"/>
      <c r="G246" s="24">
        <f>SUM(G240:G245)</f>
        <v>1381.9</v>
      </c>
      <c r="H246" s="36">
        <f>G246-E246</f>
        <v>-8.5</v>
      </c>
      <c r="I246" s="25">
        <f>G246/E246</f>
        <v>0.99388665132336018</v>
      </c>
      <c r="J246" s="82" t="s">
        <v>229</v>
      </c>
      <c r="K246" s="84"/>
      <c r="L246" s="35" t="s">
        <v>126</v>
      </c>
      <c r="M246" s="37"/>
    </row>
    <row r="247" spans="1:13" s="4" customFormat="1" ht="39.75" customHeight="1" x14ac:dyDescent="0.25">
      <c r="A247" s="73" t="s">
        <v>307</v>
      </c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34" t="s">
        <v>136</v>
      </c>
      <c r="M247" s="37"/>
    </row>
    <row r="248" spans="1:13" s="4" customFormat="1" ht="45" customHeight="1" x14ac:dyDescent="0.25">
      <c r="A248" s="74" t="s">
        <v>30</v>
      </c>
      <c r="B248" s="74"/>
      <c r="C248" s="74" t="s">
        <v>11</v>
      </c>
      <c r="D248" s="74"/>
      <c r="E248" s="19">
        <v>2</v>
      </c>
      <c r="F248" s="20">
        <v>0.7</v>
      </c>
      <c r="G248" s="19">
        <v>2.1</v>
      </c>
      <c r="H248" s="20">
        <f>G248-E248</f>
        <v>0.10000000000000009</v>
      </c>
      <c r="I248" s="21">
        <f>G248/E248</f>
        <v>1.05</v>
      </c>
      <c r="J248" s="80" t="s">
        <v>411</v>
      </c>
      <c r="K248" s="81"/>
      <c r="L248" s="34" t="s">
        <v>136</v>
      </c>
      <c r="M248" s="22" t="s">
        <v>529</v>
      </c>
    </row>
    <row r="249" spans="1:13" s="4" customFormat="1" ht="60" customHeight="1" x14ac:dyDescent="0.25">
      <c r="A249" s="110" t="s">
        <v>34</v>
      </c>
      <c r="B249" s="111"/>
      <c r="C249" s="74" t="s">
        <v>11</v>
      </c>
      <c r="D249" s="74"/>
      <c r="E249" s="19">
        <v>1.1000000000000001</v>
      </c>
      <c r="F249" s="20">
        <v>0</v>
      </c>
      <c r="G249" s="19">
        <v>1.2</v>
      </c>
      <c r="H249" s="20">
        <f t="shared" si="49"/>
        <v>9.9999999999999867E-2</v>
      </c>
      <c r="I249" s="21">
        <f t="shared" si="48"/>
        <v>1.0909090909090908</v>
      </c>
      <c r="J249" s="80" t="s">
        <v>411</v>
      </c>
      <c r="K249" s="81"/>
      <c r="L249" s="34" t="s">
        <v>136</v>
      </c>
      <c r="M249" s="22" t="s">
        <v>530</v>
      </c>
    </row>
    <row r="250" spans="1:13" s="4" customFormat="1" ht="60" customHeight="1" x14ac:dyDescent="0.25">
      <c r="A250" s="74" t="s">
        <v>36</v>
      </c>
      <c r="B250" s="74"/>
      <c r="C250" s="74" t="s">
        <v>11</v>
      </c>
      <c r="D250" s="74"/>
      <c r="E250" s="19">
        <v>0.7</v>
      </c>
      <c r="F250" s="20">
        <v>90</v>
      </c>
      <c r="G250" s="19">
        <v>0.7</v>
      </c>
      <c r="H250" s="20">
        <f t="shared" ref="H250" si="50">G250-E250</f>
        <v>0</v>
      </c>
      <c r="I250" s="21">
        <f t="shared" ref="I250" si="51">G250/E250</f>
        <v>1</v>
      </c>
      <c r="J250" s="80" t="s">
        <v>266</v>
      </c>
      <c r="K250" s="81"/>
      <c r="L250" s="34" t="s">
        <v>136</v>
      </c>
      <c r="M250" s="22" t="s">
        <v>531</v>
      </c>
    </row>
    <row r="251" spans="1:13" s="4" customFormat="1" ht="31.7" customHeight="1" x14ac:dyDescent="0.25">
      <c r="A251" s="109" t="s">
        <v>26</v>
      </c>
      <c r="B251" s="109"/>
      <c r="C251" s="109" t="s">
        <v>11</v>
      </c>
      <c r="D251" s="109"/>
      <c r="E251" s="24">
        <f>SUM(E248:E250)</f>
        <v>3.8</v>
      </c>
      <c r="F251" s="24">
        <f>SUM(F248:F250)</f>
        <v>90.7</v>
      </c>
      <c r="G251" s="24">
        <f>SUM(G248:G250)</f>
        <v>4</v>
      </c>
      <c r="H251" s="24">
        <f>G251-E251</f>
        <v>0.20000000000000018</v>
      </c>
      <c r="I251" s="25">
        <f>G251/E251</f>
        <v>1.0526315789473684</v>
      </c>
      <c r="J251" s="117"/>
      <c r="K251" s="118"/>
      <c r="L251" s="35" t="s">
        <v>136</v>
      </c>
      <c r="M251" s="37"/>
    </row>
    <row r="252" spans="1:13" s="4" customFormat="1" ht="38.25" customHeight="1" x14ac:dyDescent="0.25">
      <c r="A252" s="73" t="s">
        <v>308</v>
      </c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34" t="s">
        <v>133</v>
      </c>
      <c r="M252" s="37"/>
    </row>
    <row r="253" spans="1:13" s="4" customFormat="1" ht="45" customHeight="1" x14ac:dyDescent="0.25">
      <c r="A253" s="74" t="s">
        <v>31</v>
      </c>
      <c r="B253" s="74"/>
      <c r="C253" s="74" t="s">
        <v>11</v>
      </c>
      <c r="D253" s="74"/>
      <c r="E253" s="19">
        <v>0.7</v>
      </c>
      <c r="F253" s="20">
        <v>0</v>
      </c>
      <c r="G253" s="19">
        <v>0.7</v>
      </c>
      <c r="H253" s="20">
        <f t="shared" ref="H253:H269" si="52">G253-E253</f>
        <v>0</v>
      </c>
      <c r="I253" s="21">
        <f t="shared" ref="I253:I258" si="53">G253/E253</f>
        <v>1</v>
      </c>
      <c r="J253" s="80" t="s">
        <v>266</v>
      </c>
      <c r="K253" s="81"/>
      <c r="L253" s="34" t="s">
        <v>133</v>
      </c>
      <c r="M253" s="22" t="s">
        <v>532</v>
      </c>
    </row>
    <row r="254" spans="1:13" s="4" customFormat="1" ht="60" customHeight="1" x14ac:dyDescent="0.25">
      <c r="A254" s="74" t="s">
        <v>32</v>
      </c>
      <c r="B254" s="74"/>
      <c r="C254" s="74" t="s">
        <v>11</v>
      </c>
      <c r="D254" s="74"/>
      <c r="E254" s="19">
        <v>0.1</v>
      </c>
      <c r="F254" s="20">
        <v>0</v>
      </c>
      <c r="G254" s="19">
        <v>0.1</v>
      </c>
      <c r="H254" s="20">
        <f t="shared" si="52"/>
        <v>0</v>
      </c>
      <c r="I254" s="21">
        <f t="shared" si="53"/>
        <v>1</v>
      </c>
      <c r="J254" s="80" t="s">
        <v>266</v>
      </c>
      <c r="K254" s="81"/>
      <c r="L254" s="34" t="s">
        <v>133</v>
      </c>
      <c r="M254" s="22" t="s">
        <v>533</v>
      </c>
    </row>
    <row r="255" spans="1:13" s="4" customFormat="1" ht="45" customHeight="1" x14ac:dyDescent="0.25">
      <c r="A255" s="74" t="s">
        <v>33</v>
      </c>
      <c r="B255" s="74"/>
      <c r="C255" s="74" t="s">
        <v>11</v>
      </c>
      <c r="D255" s="74"/>
      <c r="E255" s="19">
        <v>2.2999999999999998</v>
      </c>
      <c r="F255" s="20">
        <v>0</v>
      </c>
      <c r="G255" s="19">
        <v>2.2999999999999998</v>
      </c>
      <c r="H255" s="39">
        <f t="shared" si="52"/>
        <v>0</v>
      </c>
      <c r="I255" s="21">
        <f t="shared" si="53"/>
        <v>1</v>
      </c>
      <c r="J255" s="80" t="s">
        <v>266</v>
      </c>
      <c r="K255" s="81"/>
      <c r="L255" s="34" t="s">
        <v>133</v>
      </c>
      <c r="M255" s="22" t="s">
        <v>534</v>
      </c>
    </row>
    <row r="256" spans="1:13" s="4" customFormat="1" ht="45" customHeight="1" x14ac:dyDescent="0.25">
      <c r="A256" s="74" t="s">
        <v>36</v>
      </c>
      <c r="B256" s="74"/>
      <c r="C256" s="74" t="s">
        <v>11</v>
      </c>
      <c r="D256" s="74"/>
      <c r="E256" s="19">
        <v>0</v>
      </c>
      <c r="F256" s="20"/>
      <c r="G256" s="19">
        <v>0.2</v>
      </c>
      <c r="H256" s="39">
        <f t="shared" si="52"/>
        <v>0.2</v>
      </c>
      <c r="I256" s="21"/>
      <c r="J256" s="80" t="s">
        <v>411</v>
      </c>
      <c r="K256" s="81"/>
      <c r="L256" s="34"/>
      <c r="M256" s="22" t="s">
        <v>535</v>
      </c>
    </row>
    <row r="257" spans="1:13" s="4" customFormat="1" ht="60" customHeight="1" x14ac:dyDescent="0.25">
      <c r="A257" s="74" t="s">
        <v>37</v>
      </c>
      <c r="B257" s="74"/>
      <c r="C257" s="74" t="s">
        <v>11</v>
      </c>
      <c r="D257" s="74"/>
      <c r="E257" s="19">
        <v>1.3</v>
      </c>
      <c r="F257" s="20">
        <v>0</v>
      </c>
      <c r="G257" s="19">
        <v>1.3</v>
      </c>
      <c r="H257" s="20">
        <f t="shared" si="52"/>
        <v>0</v>
      </c>
      <c r="I257" s="21">
        <f t="shared" si="53"/>
        <v>1</v>
      </c>
      <c r="J257" s="80" t="s">
        <v>266</v>
      </c>
      <c r="K257" s="81"/>
      <c r="L257" s="34" t="s">
        <v>133</v>
      </c>
      <c r="M257" s="22" t="s">
        <v>470</v>
      </c>
    </row>
    <row r="258" spans="1:13" s="5" customFormat="1" ht="60" customHeight="1" x14ac:dyDescent="0.25">
      <c r="A258" s="74" t="s">
        <v>38</v>
      </c>
      <c r="B258" s="74"/>
      <c r="C258" s="74" t="s">
        <v>11</v>
      </c>
      <c r="D258" s="74"/>
      <c r="E258" s="19">
        <v>0.1</v>
      </c>
      <c r="F258" s="20">
        <v>0</v>
      </c>
      <c r="G258" s="19">
        <v>0.3</v>
      </c>
      <c r="H258" s="20">
        <f t="shared" si="52"/>
        <v>0.19999999999999998</v>
      </c>
      <c r="I258" s="21">
        <f t="shared" si="53"/>
        <v>2.9999999999999996</v>
      </c>
      <c r="J258" s="80" t="s">
        <v>411</v>
      </c>
      <c r="K258" s="81"/>
      <c r="L258" s="34" t="s">
        <v>133</v>
      </c>
      <c r="M258" s="22" t="s">
        <v>536</v>
      </c>
    </row>
    <row r="259" spans="1:13" s="4" customFormat="1" ht="27.75" customHeight="1" x14ac:dyDescent="0.25">
      <c r="A259" s="109" t="s">
        <v>26</v>
      </c>
      <c r="B259" s="109"/>
      <c r="C259" s="109" t="s">
        <v>11</v>
      </c>
      <c r="D259" s="109"/>
      <c r="E259" s="24">
        <f>SUM(E253:E258)</f>
        <v>4.4999999999999991</v>
      </c>
      <c r="F259" s="24"/>
      <c r="G259" s="24">
        <f>SUM(G253:G258)</f>
        <v>4.8999999999999995</v>
      </c>
      <c r="H259" s="24">
        <f>G259-E259</f>
        <v>0.40000000000000036</v>
      </c>
      <c r="I259" s="43">
        <f>G259/E259</f>
        <v>1.088888888888889</v>
      </c>
      <c r="J259" s="117"/>
      <c r="K259" s="118"/>
      <c r="L259" s="35" t="s">
        <v>133</v>
      </c>
      <c r="M259" s="37"/>
    </row>
    <row r="260" spans="1:13" s="4" customFormat="1" ht="44.45" customHeight="1" x14ac:dyDescent="0.25">
      <c r="A260" s="112" t="s">
        <v>309</v>
      </c>
      <c r="B260" s="112"/>
      <c r="C260" s="112"/>
      <c r="D260" s="112"/>
      <c r="E260" s="112"/>
      <c r="F260" s="112"/>
      <c r="G260" s="112"/>
      <c r="H260" s="112"/>
      <c r="I260" s="112"/>
      <c r="J260" s="112"/>
      <c r="K260" s="112"/>
      <c r="L260" s="34" t="s">
        <v>127</v>
      </c>
      <c r="M260" s="37"/>
    </row>
    <row r="261" spans="1:13" s="4" customFormat="1" ht="45" customHeight="1" x14ac:dyDescent="0.25">
      <c r="A261" s="74" t="s">
        <v>31</v>
      </c>
      <c r="B261" s="74"/>
      <c r="C261" s="74" t="s">
        <v>11</v>
      </c>
      <c r="D261" s="74"/>
      <c r="E261" s="19">
        <v>87.2</v>
      </c>
      <c r="F261" s="20">
        <v>85.3</v>
      </c>
      <c r="G261" s="19">
        <v>86.6</v>
      </c>
      <c r="H261" s="20">
        <f t="shared" si="52"/>
        <v>-0.60000000000000853</v>
      </c>
      <c r="I261" s="21">
        <f t="shared" ref="I261:I264" si="54">G261/E261</f>
        <v>0.99311926605504575</v>
      </c>
      <c r="J261" s="80" t="s">
        <v>262</v>
      </c>
      <c r="K261" s="81"/>
      <c r="L261" s="34" t="s">
        <v>127</v>
      </c>
      <c r="M261" s="22" t="s">
        <v>537</v>
      </c>
    </row>
    <row r="262" spans="1:13" s="4" customFormat="1" ht="30" x14ac:dyDescent="0.25">
      <c r="A262" s="74" t="s">
        <v>32</v>
      </c>
      <c r="B262" s="74"/>
      <c r="C262" s="74" t="s">
        <v>11</v>
      </c>
      <c r="D262" s="74"/>
      <c r="E262" s="19">
        <v>65.7</v>
      </c>
      <c r="F262" s="20">
        <v>49.7</v>
      </c>
      <c r="G262" s="19">
        <v>65.400000000000006</v>
      </c>
      <c r="H262" s="20">
        <f t="shared" si="52"/>
        <v>-0.29999999999999716</v>
      </c>
      <c r="I262" s="21">
        <f t="shared" si="54"/>
        <v>0.99543378995433796</v>
      </c>
      <c r="J262" s="80" t="s">
        <v>262</v>
      </c>
      <c r="K262" s="81"/>
      <c r="L262" s="34" t="s">
        <v>127</v>
      </c>
      <c r="M262" s="22" t="s">
        <v>538</v>
      </c>
    </row>
    <row r="263" spans="1:13" s="5" customFormat="1" ht="45" customHeight="1" x14ac:dyDescent="0.25">
      <c r="A263" s="74" t="s">
        <v>35</v>
      </c>
      <c r="B263" s="74"/>
      <c r="C263" s="74" t="s">
        <v>11</v>
      </c>
      <c r="D263" s="74"/>
      <c r="E263" s="19">
        <v>108.3</v>
      </c>
      <c r="F263" s="20">
        <v>88.6</v>
      </c>
      <c r="G263" s="19">
        <f>105.6+3</f>
        <v>108.6</v>
      </c>
      <c r="H263" s="20">
        <f t="shared" si="52"/>
        <v>0.29999999999999716</v>
      </c>
      <c r="I263" s="21">
        <f t="shared" si="54"/>
        <v>1.002770083102493</v>
      </c>
      <c r="J263" s="80" t="s">
        <v>411</v>
      </c>
      <c r="K263" s="81"/>
      <c r="L263" s="34" t="s">
        <v>127</v>
      </c>
      <c r="M263" s="22" t="s">
        <v>539</v>
      </c>
    </row>
    <row r="264" spans="1:13" s="4" customFormat="1" ht="45" customHeight="1" x14ac:dyDescent="0.25">
      <c r="A264" s="74" t="s">
        <v>37</v>
      </c>
      <c r="B264" s="74"/>
      <c r="C264" s="74" t="s">
        <v>11</v>
      </c>
      <c r="D264" s="74"/>
      <c r="E264" s="19">
        <v>200.4</v>
      </c>
      <c r="F264" s="20">
        <v>172.3</v>
      </c>
      <c r="G264" s="19">
        <v>200.8</v>
      </c>
      <c r="H264" s="20">
        <f t="shared" si="52"/>
        <v>0.40000000000000568</v>
      </c>
      <c r="I264" s="21">
        <f t="shared" si="54"/>
        <v>1.001996007984032</v>
      </c>
      <c r="J264" s="80" t="s">
        <v>411</v>
      </c>
      <c r="K264" s="81"/>
      <c r="L264" s="34" t="s">
        <v>127</v>
      </c>
      <c r="M264" s="22" t="s">
        <v>540</v>
      </c>
    </row>
    <row r="265" spans="1:13" s="4" customFormat="1" ht="24.75" customHeight="1" x14ac:dyDescent="0.25">
      <c r="A265" s="109" t="s">
        <v>26</v>
      </c>
      <c r="B265" s="109"/>
      <c r="C265" s="109" t="s">
        <v>11</v>
      </c>
      <c r="D265" s="109"/>
      <c r="E265" s="24">
        <f>SUM(E261:E264)</f>
        <v>461.6</v>
      </c>
      <c r="F265" s="24"/>
      <c r="G265" s="24">
        <f>SUM(G261:G264)</f>
        <v>461.40000000000003</v>
      </c>
      <c r="H265" s="23">
        <f>G265-E265</f>
        <v>-0.19999999999998863</v>
      </c>
      <c r="I265" s="25">
        <f>G265/E265</f>
        <v>0.99956672443674177</v>
      </c>
      <c r="J265" s="82"/>
      <c r="K265" s="84"/>
      <c r="L265" s="35" t="s">
        <v>127</v>
      </c>
      <c r="M265" s="37"/>
    </row>
    <row r="266" spans="1:13" s="4" customFormat="1" ht="20.25" customHeight="1" x14ac:dyDescent="0.25">
      <c r="A266" s="73" t="s">
        <v>310</v>
      </c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34" t="s">
        <v>243</v>
      </c>
      <c r="M266" s="26"/>
    </row>
    <row r="267" spans="1:13" s="4" customFormat="1" ht="60" customHeight="1" x14ac:dyDescent="0.25">
      <c r="A267" s="74" t="s">
        <v>35</v>
      </c>
      <c r="B267" s="74"/>
      <c r="C267" s="74" t="s">
        <v>11</v>
      </c>
      <c r="D267" s="74"/>
      <c r="E267" s="20">
        <v>2.6</v>
      </c>
      <c r="F267" s="20">
        <v>0</v>
      </c>
      <c r="G267" s="20">
        <v>3.5</v>
      </c>
      <c r="H267" s="20">
        <f>G267-E267</f>
        <v>0.89999999999999991</v>
      </c>
      <c r="I267" s="21">
        <f>G267/E267</f>
        <v>1.346153846153846</v>
      </c>
      <c r="J267" s="80" t="s">
        <v>411</v>
      </c>
      <c r="K267" s="81"/>
      <c r="L267" s="34" t="s">
        <v>243</v>
      </c>
      <c r="M267" s="22" t="s">
        <v>541</v>
      </c>
    </row>
    <row r="268" spans="1:13" s="4" customFormat="1" ht="23.25" customHeight="1" x14ac:dyDescent="0.25">
      <c r="A268" s="73" t="s">
        <v>311</v>
      </c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34" t="s">
        <v>128</v>
      </c>
      <c r="M268" s="37"/>
    </row>
    <row r="269" spans="1:13" s="4" customFormat="1" ht="30" x14ac:dyDescent="0.25">
      <c r="A269" s="74" t="s">
        <v>34</v>
      </c>
      <c r="B269" s="74"/>
      <c r="C269" s="74" t="s">
        <v>11</v>
      </c>
      <c r="D269" s="74"/>
      <c r="E269" s="20">
        <v>1</v>
      </c>
      <c r="F269" s="20">
        <v>1</v>
      </c>
      <c r="G269" s="20">
        <v>1</v>
      </c>
      <c r="H269" s="20">
        <f t="shared" si="52"/>
        <v>0</v>
      </c>
      <c r="I269" s="21">
        <f>G269/E269</f>
        <v>1</v>
      </c>
      <c r="J269" s="80" t="s">
        <v>266</v>
      </c>
      <c r="K269" s="81"/>
      <c r="L269" s="34" t="s">
        <v>128</v>
      </c>
      <c r="M269" s="22" t="s">
        <v>542</v>
      </c>
    </row>
    <row r="270" spans="1:13" s="4" customFormat="1" ht="24" customHeight="1" x14ac:dyDescent="0.25">
      <c r="A270" s="109" t="s">
        <v>26</v>
      </c>
      <c r="B270" s="109"/>
      <c r="C270" s="109" t="s">
        <v>11</v>
      </c>
      <c r="D270" s="109"/>
      <c r="E270" s="24">
        <f>SUM(E269:E269)</f>
        <v>1</v>
      </c>
      <c r="F270" s="24"/>
      <c r="G270" s="24">
        <f>SUM(G269:G269)</f>
        <v>1</v>
      </c>
      <c r="H270" s="24">
        <f>G270-E270</f>
        <v>0</v>
      </c>
      <c r="I270" s="25">
        <f>G270/E270</f>
        <v>1</v>
      </c>
      <c r="J270" s="117"/>
      <c r="K270" s="118"/>
      <c r="L270" s="35" t="s">
        <v>128</v>
      </c>
      <c r="M270" s="37"/>
    </row>
    <row r="271" spans="1:13" s="4" customFormat="1" ht="35.450000000000003" customHeight="1" x14ac:dyDescent="0.25">
      <c r="A271" s="73" t="s">
        <v>312</v>
      </c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34" t="s">
        <v>129</v>
      </c>
      <c r="M271" s="37"/>
    </row>
    <row r="272" spans="1:13" s="4" customFormat="1" ht="60" customHeight="1" x14ac:dyDescent="0.25">
      <c r="A272" s="74" t="s">
        <v>31</v>
      </c>
      <c r="B272" s="74"/>
      <c r="C272" s="74" t="s">
        <v>11</v>
      </c>
      <c r="D272" s="74"/>
      <c r="E272" s="19">
        <v>3.7</v>
      </c>
      <c r="F272" s="20">
        <v>0.3</v>
      </c>
      <c r="G272" s="19">
        <v>3.7</v>
      </c>
      <c r="H272" s="20">
        <f t="shared" ref="H272:H278" si="55">G272-E272</f>
        <v>0</v>
      </c>
      <c r="I272" s="21">
        <f t="shared" ref="I272" si="56">G272/E272</f>
        <v>1</v>
      </c>
      <c r="J272" s="80" t="s">
        <v>266</v>
      </c>
      <c r="K272" s="81"/>
      <c r="L272" s="34" t="s">
        <v>129</v>
      </c>
      <c r="M272" s="22" t="s">
        <v>543</v>
      </c>
    </row>
    <row r="273" spans="1:13" s="5" customFormat="1" ht="45" customHeight="1" x14ac:dyDescent="0.25">
      <c r="A273" s="74" t="s">
        <v>35</v>
      </c>
      <c r="B273" s="74"/>
      <c r="C273" s="74" t="s">
        <v>11</v>
      </c>
      <c r="D273" s="74"/>
      <c r="E273" s="19">
        <v>15</v>
      </c>
      <c r="F273" s="20">
        <v>13.3</v>
      </c>
      <c r="G273" s="19">
        <v>14.8</v>
      </c>
      <c r="H273" s="20">
        <f t="shared" si="55"/>
        <v>-0.19999999999999929</v>
      </c>
      <c r="I273" s="21">
        <f>G273/E273</f>
        <v>0.98666666666666669</v>
      </c>
      <c r="J273" s="80" t="s">
        <v>262</v>
      </c>
      <c r="K273" s="81"/>
      <c r="L273" s="34" t="s">
        <v>129</v>
      </c>
      <c r="M273" s="22" t="s">
        <v>544</v>
      </c>
    </row>
    <row r="274" spans="1:13" s="4" customFormat="1" ht="45" customHeight="1" x14ac:dyDescent="0.25">
      <c r="A274" s="74" t="s">
        <v>37</v>
      </c>
      <c r="B274" s="74"/>
      <c r="C274" s="74" t="s">
        <v>11</v>
      </c>
      <c r="D274" s="74"/>
      <c r="E274" s="19">
        <v>2.9</v>
      </c>
      <c r="F274" s="20">
        <v>2.2999999999999998</v>
      </c>
      <c r="G274" s="19">
        <v>2.9</v>
      </c>
      <c r="H274" s="20">
        <f t="shared" si="55"/>
        <v>0</v>
      </c>
      <c r="I274" s="21">
        <f>G274/E274</f>
        <v>1</v>
      </c>
      <c r="J274" s="80" t="s">
        <v>266</v>
      </c>
      <c r="K274" s="81"/>
      <c r="L274" s="34" t="s">
        <v>129</v>
      </c>
      <c r="M274" s="22" t="s">
        <v>545</v>
      </c>
    </row>
    <row r="275" spans="1:13" s="4" customFormat="1" ht="24.75" customHeight="1" x14ac:dyDescent="0.25">
      <c r="A275" s="109" t="s">
        <v>26</v>
      </c>
      <c r="B275" s="109"/>
      <c r="C275" s="109" t="s">
        <v>11</v>
      </c>
      <c r="D275" s="109"/>
      <c r="E275" s="24">
        <f>SUM(E272:E274)</f>
        <v>21.599999999999998</v>
      </c>
      <c r="F275" s="24"/>
      <c r="G275" s="24">
        <f>SUM(G272:G274)</f>
        <v>21.4</v>
      </c>
      <c r="H275" s="24">
        <f>G275-E275</f>
        <v>-0.19999999999999929</v>
      </c>
      <c r="I275" s="25">
        <f>G275/E275</f>
        <v>0.99074074074074081</v>
      </c>
      <c r="J275" s="117"/>
      <c r="K275" s="118"/>
      <c r="L275" s="35" t="s">
        <v>129</v>
      </c>
      <c r="M275" s="37"/>
    </row>
    <row r="276" spans="1:13" s="4" customFormat="1" ht="38.25" customHeight="1" x14ac:dyDescent="0.25">
      <c r="A276" s="73" t="s">
        <v>313</v>
      </c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34" t="s">
        <v>130</v>
      </c>
      <c r="M276" s="37"/>
    </row>
    <row r="277" spans="1:13" s="4" customFormat="1" ht="185.25" customHeight="1" x14ac:dyDescent="0.25">
      <c r="A277" s="74" t="s">
        <v>37</v>
      </c>
      <c r="B277" s="74"/>
      <c r="C277" s="74" t="s">
        <v>11</v>
      </c>
      <c r="D277" s="74"/>
      <c r="E277" s="19">
        <v>0.3</v>
      </c>
      <c r="F277" s="30"/>
      <c r="G277" s="19">
        <v>0.2</v>
      </c>
      <c r="H277" s="20">
        <f t="shared" si="55"/>
        <v>-9.9999999999999978E-2</v>
      </c>
      <c r="I277" s="21">
        <f>G277/E277</f>
        <v>0.66666666666666674</v>
      </c>
      <c r="J277" s="80" t="s">
        <v>611</v>
      </c>
      <c r="K277" s="81"/>
      <c r="L277" s="34" t="s">
        <v>130</v>
      </c>
      <c r="M277" s="22" t="s">
        <v>546</v>
      </c>
    </row>
    <row r="278" spans="1:13" s="5" customFormat="1" ht="60" customHeight="1" x14ac:dyDescent="0.25">
      <c r="A278" s="74" t="s">
        <v>38</v>
      </c>
      <c r="B278" s="74"/>
      <c r="C278" s="74" t="s">
        <v>11</v>
      </c>
      <c r="D278" s="74"/>
      <c r="E278" s="19">
        <v>0</v>
      </c>
      <c r="F278" s="20">
        <v>0</v>
      </c>
      <c r="G278" s="19">
        <v>0.2</v>
      </c>
      <c r="H278" s="20">
        <f t="shared" si="55"/>
        <v>0.2</v>
      </c>
      <c r="I278" s="21"/>
      <c r="J278" s="80" t="s">
        <v>411</v>
      </c>
      <c r="K278" s="81"/>
      <c r="L278" s="34" t="s">
        <v>130</v>
      </c>
      <c r="M278" s="22" t="s">
        <v>547</v>
      </c>
    </row>
    <row r="279" spans="1:13" s="5" customFormat="1" ht="23.25" customHeight="1" x14ac:dyDescent="0.25">
      <c r="A279" s="109" t="s">
        <v>26</v>
      </c>
      <c r="B279" s="109"/>
      <c r="C279" s="109" t="s">
        <v>11</v>
      </c>
      <c r="D279" s="109"/>
      <c r="E279" s="24">
        <f>SUM(E276:E278)</f>
        <v>0.3</v>
      </c>
      <c r="F279" s="24"/>
      <c r="G279" s="24">
        <f>SUM(G276:G278)</f>
        <v>0.4</v>
      </c>
      <c r="H279" s="24">
        <f>G279-E279</f>
        <v>0.10000000000000003</v>
      </c>
      <c r="I279" s="25">
        <f>G279/E279</f>
        <v>1.3333333333333335</v>
      </c>
      <c r="J279" s="110"/>
      <c r="K279" s="111"/>
      <c r="L279" s="34"/>
      <c r="M279" s="37"/>
    </row>
    <row r="280" spans="1:13" s="4" customFormat="1" ht="38.25" customHeight="1" x14ac:dyDescent="0.25">
      <c r="A280" s="73" t="s">
        <v>314</v>
      </c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34" t="s">
        <v>254</v>
      </c>
      <c r="M280" s="37"/>
    </row>
    <row r="281" spans="1:13" s="5" customFormat="1" ht="60" customHeight="1" x14ac:dyDescent="0.25">
      <c r="A281" s="74" t="s">
        <v>37</v>
      </c>
      <c r="B281" s="74"/>
      <c r="C281" s="74" t="s">
        <v>11</v>
      </c>
      <c r="D281" s="74"/>
      <c r="E281" s="20">
        <v>0.7</v>
      </c>
      <c r="F281" s="20"/>
      <c r="G281" s="20">
        <v>0.8</v>
      </c>
      <c r="H281" s="20">
        <f t="shared" ref="H281" si="57">G281-E281</f>
        <v>0.10000000000000009</v>
      </c>
      <c r="I281" s="21">
        <f>G281/E281</f>
        <v>1.142857142857143</v>
      </c>
      <c r="J281" s="80" t="s">
        <v>411</v>
      </c>
      <c r="K281" s="81"/>
      <c r="L281" s="35" t="s">
        <v>254</v>
      </c>
      <c r="M281" s="22" t="s">
        <v>548</v>
      </c>
    </row>
    <row r="282" spans="1:13" s="4" customFormat="1" ht="36" customHeight="1" x14ac:dyDescent="0.25">
      <c r="A282" s="116" t="s">
        <v>315</v>
      </c>
      <c r="B282" s="116"/>
      <c r="C282" s="116"/>
      <c r="D282" s="116"/>
      <c r="E282" s="116"/>
      <c r="F282" s="116"/>
      <c r="G282" s="116"/>
      <c r="H282" s="116"/>
      <c r="I282" s="116"/>
      <c r="J282" s="116"/>
      <c r="K282" s="116"/>
      <c r="L282" s="38" t="s">
        <v>137</v>
      </c>
      <c r="M282" s="44"/>
    </row>
    <row r="283" spans="1:13" s="4" customFormat="1" x14ac:dyDescent="0.25">
      <c r="A283" s="74"/>
      <c r="B283" s="74"/>
      <c r="C283" s="74"/>
      <c r="D283" s="74"/>
      <c r="E283" s="20">
        <v>0</v>
      </c>
      <c r="F283" s="20">
        <v>0</v>
      </c>
      <c r="G283" s="20">
        <v>0</v>
      </c>
      <c r="H283" s="20">
        <v>0</v>
      </c>
      <c r="I283" s="21" t="s">
        <v>250</v>
      </c>
      <c r="J283" s="80"/>
      <c r="K283" s="81"/>
      <c r="L283" s="38"/>
      <c r="M283" s="37"/>
    </row>
    <row r="284" spans="1:13" s="4" customFormat="1" ht="42" customHeight="1" x14ac:dyDescent="0.25">
      <c r="A284" s="116" t="s">
        <v>316</v>
      </c>
      <c r="B284" s="116"/>
      <c r="C284" s="116"/>
      <c r="D284" s="116"/>
      <c r="E284" s="116"/>
      <c r="F284" s="116"/>
      <c r="G284" s="116"/>
      <c r="H284" s="116"/>
      <c r="I284" s="116"/>
      <c r="J284" s="116"/>
      <c r="K284" s="116"/>
      <c r="L284" s="38" t="s">
        <v>134</v>
      </c>
      <c r="M284" s="37"/>
    </row>
    <row r="285" spans="1:13" s="5" customFormat="1" ht="60" customHeight="1" x14ac:dyDescent="0.25">
      <c r="A285" s="74" t="s">
        <v>32</v>
      </c>
      <c r="B285" s="74"/>
      <c r="C285" s="74" t="s">
        <v>11</v>
      </c>
      <c r="D285" s="74"/>
      <c r="E285" s="20">
        <v>1.3</v>
      </c>
      <c r="F285" s="20">
        <v>0</v>
      </c>
      <c r="G285" s="20">
        <v>1.3</v>
      </c>
      <c r="H285" s="20">
        <f t="shared" ref="H285:H286" si="58">G285-E285</f>
        <v>0</v>
      </c>
      <c r="I285" s="21">
        <f>G285/E285</f>
        <v>1</v>
      </c>
      <c r="J285" s="80" t="s">
        <v>266</v>
      </c>
      <c r="K285" s="81"/>
      <c r="L285" s="38" t="s">
        <v>134</v>
      </c>
      <c r="M285" s="22" t="s">
        <v>549</v>
      </c>
    </row>
    <row r="286" spans="1:13" s="5" customFormat="1" ht="181.5" customHeight="1" x14ac:dyDescent="0.25">
      <c r="A286" s="74" t="s">
        <v>36</v>
      </c>
      <c r="B286" s="74"/>
      <c r="C286" s="74" t="s">
        <v>11</v>
      </c>
      <c r="D286" s="74"/>
      <c r="E286" s="20">
        <v>1</v>
      </c>
      <c r="F286" s="20"/>
      <c r="G286" s="20">
        <v>0.8</v>
      </c>
      <c r="H286" s="20">
        <f t="shared" si="58"/>
        <v>-0.19999999999999996</v>
      </c>
      <c r="I286" s="21">
        <f t="shared" ref="I286:I287" si="59">G286/E286</f>
        <v>0.8</v>
      </c>
      <c r="J286" s="80" t="s">
        <v>611</v>
      </c>
      <c r="K286" s="81"/>
      <c r="L286" s="38" t="s">
        <v>134</v>
      </c>
      <c r="M286" s="22" t="s">
        <v>550</v>
      </c>
    </row>
    <row r="287" spans="1:13" s="5" customFormat="1" x14ac:dyDescent="0.25">
      <c r="A287" s="109" t="s">
        <v>26</v>
      </c>
      <c r="B287" s="109"/>
      <c r="C287" s="109" t="s">
        <v>11</v>
      </c>
      <c r="D287" s="109"/>
      <c r="E287" s="24">
        <f>E285+E286</f>
        <v>2.2999999999999998</v>
      </c>
      <c r="F287" s="24">
        <f t="shared" ref="F287:G287" si="60">F285+F286</f>
        <v>0</v>
      </c>
      <c r="G287" s="24">
        <f t="shared" si="60"/>
        <v>2.1</v>
      </c>
      <c r="H287" s="36">
        <f>H285+H286</f>
        <v>-0.19999999999999996</v>
      </c>
      <c r="I287" s="21">
        <f t="shared" si="59"/>
        <v>0.91304347826086962</v>
      </c>
      <c r="J287" s="80"/>
      <c r="K287" s="81"/>
      <c r="L287" s="38"/>
      <c r="M287" s="37"/>
    </row>
    <row r="288" spans="1:13" s="5" customFormat="1" ht="35.450000000000003" customHeight="1" x14ac:dyDescent="0.25">
      <c r="A288" s="73" t="s">
        <v>317</v>
      </c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34" t="s">
        <v>143</v>
      </c>
      <c r="M288" s="50"/>
    </row>
    <row r="289" spans="1:13" s="5" customFormat="1" ht="45" customHeight="1" x14ac:dyDescent="0.25">
      <c r="A289" s="74" t="s">
        <v>30</v>
      </c>
      <c r="B289" s="74"/>
      <c r="C289" s="74" t="s">
        <v>11</v>
      </c>
      <c r="D289" s="74"/>
      <c r="E289" s="19">
        <v>0.7</v>
      </c>
      <c r="F289" s="20">
        <v>1</v>
      </c>
      <c r="G289" s="19">
        <v>0.9</v>
      </c>
      <c r="H289" s="39">
        <f>G289-E289</f>
        <v>0.20000000000000007</v>
      </c>
      <c r="I289" s="21">
        <f>G289/E289</f>
        <v>1.2857142857142858</v>
      </c>
      <c r="J289" s="80" t="s">
        <v>411</v>
      </c>
      <c r="K289" s="81"/>
      <c r="L289" s="34" t="s">
        <v>143</v>
      </c>
      <c r="M289" s="22" t="s">
        <v>503</v>
      </c>
    </row>
    <row r="290" spans="1:13" s="5" customFormat="1" ht="45" customHeight="1" x14ac:dyDescent="0.25">
      <c r="A290" s="74" t="s">
        <v>32</v>
      </c>
      <c r="B290" s="74"/>
      <c r="C290" s="74" t="s">
        <v>11</v>
      </c>
      <c r="D290" s="74"/>
      <c r="E290" s="19">
        <v>1</v>
      </c>
      <c r="F290" s="20">
        <v>0</v>
      </c>
      <c r="G290" s="19">
        <v>1</v>
      </c>
      <c r="H290" s="20">
        <f t="shared" ref="H290:H292" si="61">G290-E290</f>
        <v>0</v>
      </c>
      <c r="I290" s="21">
        <f t="shared" ref="I290:I292" si="62">G290/E290</f>
        <v>1</v>
      </c>
      <c r="J290" s="80" t="s">
        <v>266</v>
      </c>
      <c r="K290" s="81"/>
      <c r="L290" s="34" t="s">
        <v>143</v>
      </c>
      <c r="M290" s="22" t="s">
        <v>551</v>
      </c>
    </row>
    <row r="291" spans="1:13" s="4" customFormat="1" ht="60" customHeight="1" x14ac:dyDescent="0.25">
      <c r="A291" s="74" t="s">
        <v>34</v>
      </c>
      <c r="B291" s="74"/>
      <c r="C291" s="74" t="s">
        <v>11</v>
      </c>
      <c r="D291" s="74"/>
      <c r="E291" s="51">
        <v>0.6</v>
      </c>
      <c r="F291" s="20">
        <v>0</v>
      </c>
      <c r="G291" s="51">
        <v>0.8</v>
      </c>
      <c r="H291" s="39">
        <f t="shared" si="61"/>
        <v>0.20000000000000007</v>
      </c>
      <c r="I291" s="21">
        <f t="shared" si="62"/>
        <v>1.3333333333333335</v>
      </c>
      <c r="J291" s="80" t="s">
        <v>411</v>
      </c>
      <c r="K291" s="81"/>
      <c r="L291" s="34" t="s">
        <v>143</v>
      </c>
      <c r="M291" s="22" t="s">
        <v>552</v>
      </c>
    </row>
    <row r="292" spans="1:13" s="4" customFormat="1" ht="60" customHeight="1" x14ac:dyDescent="0.25">
      <c r="A292" s="74" t="s">
        <v>35</v>
      </c>
      <c r="B292" s="74"/>
      <c r="C292" s="74" t="s">
        <v>11</v>
      </c>
      <c r="D292" s="74"/>
      <c r="E292" s="19">
        <v>0.4</v>
      </c>
      <c r="F292" s="20">
        <v>0</v>
      </c>
      <c r="G292" s="19">
        <v>0.4</v>
      </c>
      <c r="H292" s="39">
        <f t="shared" si="61"/>
        <v>0</v>
      </c>
      <c r="I292" s="21">
        <f t="shared" si="62"/>
        <v>1</v>
      </c>
      <c r="J292" s="80" t="s">
        <v>266</v>
      </c>
      <c r="K292" s="81"/>
      <c r="L292" s="34" t="s">
        <v>143</v>
      </c>
      <c r="M292" s="22" t="s">
        <v>553</v>
      </c>
    </row>
    <row r="293" spans="1:13" s="4" customFormat="1" ht="28.5" customHeight="1" x14ac:dyDescent="0.25">
      <c r="A293" s="119" t="s">
        <v>26</v>
      </c>
      <c r="B293" s="119"/>
      <c r="C293" s="119" t="s">
        <v>11</v>
      </c>
      <c r="D293" s="119"/>
      <c r="E293" s="45">
        <f>SUM(E289:E292)</f>
        <v>2.6999999999999997</v>
      </c>
      <c r="F293" s="45"/>
      <c r="G293" s="45">
        <f>SUM(G289:G292)</f>
        <v>3.1</v>
      </c>
      <c r="H293" s="45">
        <f>G293-E293</f>
        <v>0.40000000000000036</v>
      </c>
      <c r="I293" s="25">
        <f>G293/E293</f>
        <v>1.1481481481481484</v>
      </c>
      <c r="J293" s="117"/>
      <c r="K293" s="118"/>
      <c r="L293" s="35" t="s">
        <v>143</v>
      </c>
      <c r="M293" s="37"/>
    </row>
    <row r="294" spans="1:13" s="4" customFormat="1" ht="30.2" customHeight="1" x14ac:dyDescent="0.25">
      <c r="A294" s="113" t="s">
        <v>233</v>
      </c>
      <c r="B294" s="115"/>
      <c r="C294" s="115"/>
      <c r="D294" s="114"/>
      <c r="E294" s="36">
        <f>E238+E246+E251+E259+E265+E267+E270+E275+E279+E281+E283+E287+E293</f>
        <v>3077.5000000000005</v>
      </c>
      <c r="F294" s="36">
        <f>F238+F246+F251+F259+F265+F267+F270+F275+F278+F281+F283+F285+F293</f>
        <v>90.7</v>
      </c>
      <c r="G294" s="36">
        <f>G238+G246+G251+G259+G265+G267+G270+G275+G278+G281+G283+G287+G293</f>
        <v>3073.0000000000005</v>
      </c>
      <c r="H294" s="36">
        <f>H238+H246+H251+H259+H265+H267+H270+H275+H279+H281+H283+H287+H293</f>
        <v>-4.3000000000001704</v>
      </c>
      <c r="I294" s="25">
        <f>G294/E294</f>
        <v>0.99853777416734357</v>
      </c>
      <c r="J294" s="82"/>
      <c r="K294" s="84"/>
      <c r="L294" s="34"/>
      <c r="M294" s="37"/>
    </row>
    <row r="295" spans="1:13" s="4" customFormat="1" ht="36" customHeight="1" x14ac:dyDescent="0.25">
      <c r="A295" s="73" t="s">
        <v>318</v>
      </c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35" t="s">
        <v>131</v>
      </c>
      <c r="M295" s="37"/>
    </row>
    <row r="296" spans="1:13" s="4" customFormat="1" ht="45" customHeight="1" x14ac:dyDescent="0.25">
      <c r="A296" s="74" t="s">
        <v>30</v>
      </c>
      <c r="B296" s="74"/>
      <c r="C296" s="74" t="s">
        <v>11</v>
      </c>
      <c r="D296" s="74"/>
      <c r="E296" s="19">
        <v>56</v>
      </c>
      <c r="F296" s="20">
        <v>79</v>
      </c>
      <c r="G296" s="19">
        <v>55.9</v>
      </c>
      <c r="H296" s="39">
        <f t="shared" ref="H296:H303" si="63">G296-E296</f>
        <v>-0.10000000000000142</v>
      </c>
      <c r="I296" s="21">
        <f t="shared" si="29"/>
        <v>0.99821428571428572</v>
      </c>
      <c r="J296" s="80" t="s">
        <v>262</v>
      </c>
      <c r="K296" s="81"/>
      <c r="L296" s="34" t="s">
        <v>131</v>
      </c>
      <c r="M296" s="22" t="s">
        <v>554</v>
      </c>
    </row>
    <row r="297" spans="1:13" s="4" customFormat="1" ht="60" customHeight="1" x14ac:dyDescent="0.25">
      <c r="A297" s="74" t="s">
        <v>32</v>
      </c>
      <c r="B297" s="74"/>
      <c r="C297" s="74" t="s">
        <v>11</v>
      </c>
      <c r="D297" s="74"/>
      <c r="E297" s="19">
        <v>37.299999999999997</v>
      </c>
      <c r="F297" s="20">
        <v>42.6</v>
      </c>
      <c r="G297" s="19">
        <v>37.6</v>
      </c>
      <c r="H297" s="39">
        <f t="shared" si="63"/>
        <v>0.30000000000000426</v>
      </c>
      <c r="I297" s="21">
        <f t="shared" si="29"/>
        <v>1.0080428954423593</v>
      </c>
      <c r="J297" s="80" t="s">
        <v>411</v>
      </c>
      <c r="K297" s="81"/>
      <c r="L297" s="34" t="s">
        <v>131</v>
      </c>
      <c r="M297" s="22" t="s">
        <v>555</v>
      </c>
    </row>
    <row r="298" spans="1:13" s="4" customFormat="1" ht="60" customHeight="1" x14ac:dyDescent="0.25">
      <c r="A298" s="74" t="s">
        <v>33</v>
      </c>
      <c r="B298" s="74"/>
      <c r="C298" s="74" t="s">
        <v>11</v>
      </c>
      <c r="D298" s="74"/>
      <c r="E298" s="19">
        <v>57</v>
      </c>
      <c r="F298" s="20">
        <v>63</v>
      </c>
      <c r="G298" s="19">
        <v>57.2</v>
      </c>
      <c r="H298" s="39">
        <f t="shared" si="63"/>
        <v>0.20000000000000284</v>
      </c>
      <c r="I298" s="21">
        <f t="shared" si="29"/>
        <v>1.0035087719298246</v>
      </c>
      <c r="J298" s="80" t="s">
        <v>411</v>
      </c>
      <c r="K298" s="81"/>
      <c r="L298" s="34" t="s">
        <v>131</v>
      </c>
      <c r="M298" s="22" t="s">
        <v>556</v>
      </c>
    </row>
    <row r="299" spans="1:13" s="4" customFormat="1" ht="60" customHeight="1" x14ac:dyDescent="0.25">
      <c r="A299" s="74" t="s">
        <v>34</v>
      </c>
      <c r="B299" s="74"/>
      <c r="C299" s="74" t="s">
        <v>11</v>
      </c>
      <c r="D299" s="74"/>
      <c r="E299" s="19">
        <v>65.7</v>
      </c>
      <c r="F299" s="20">
        <v>75.3</v>
      </c>
      <c r="G299" s="19">
        <v>65</v>
      </c>
      <c r="H299" s="39">
        <f t="shared" si="63"/>
        <v>-0.70000000000000284</v>
      </c>
      <c r="I299" s="21">
        <f t="shared" si="29"/>
        <v>0.98934550989345504</v>
      </c>
      <c r="J299" s="80" t="s">
        <v>262</v>
      </c>
      <c r="K299" s="81"/>
      <c r="L299" s="34" t="s">
        <v>131</v>
      </c>
      <c r="M299" s="22" t="s">
        <v>557</v>
      </c>
    </row>
    <row r="300" spans="1:13" s="4" customFormat="1" ht="45" customHeight="1" x14ac:dyDescent="0.25">
      <c r="A300" s="74" t="s">
        <v>35</v>
      </c>
      <c r="B300" s="74"/>
      <c r="C300" s="74" t="s">
        <v>11</v>
      </c>
      <c r="D300" s="74"/>
      <c r="E300" s="19">
        <v>52.3</v>
      </c>
      <c r="F300" s="20">
        <v>50</v>
      </c>
      <c r="G300" s="19">
        <v>52.6</v>
      </c>
      <c r="H300" s="39">
        <f t="shared" si="63"/>
        <v>0.30000000000000426</v>
      </c>
      <c r="I300" s="21">
        <f t="shared" si="29"/>
        <v>1.0057361376673042</v>
      </c>
      <c r="J300" s="80" t="s">
        <v>411</v>
      </c>
      <c r="K300" s="81"/>
      <c r="L300" s="34" t="s">
        <v>131</v>
      </c>
      <c r="M300" s="22" t="s">
        <v>558</v>
      </c>
    </row>
    <row r="301" spans="1:13" s="4" customFormat="1" ht="45" customHeight="1" x14ac:dyDescent="0.25">
      <c r="A301" s="74" t="s">
        <v>36</v>
      </c>
      <c r="B301" s="74"/>
      <c r="C301" s="74" t="s">
        <v>11</v>
      </c>
      <c r="D301" s="74"/>
      <c r="E301" s="19">
        <v>38.9</v>
      </c>
      <c r="F301" s="20">
        <v>47.3</v>
      </c>
      <c r="G301" s="19">
        <v>38.5</v>
      </c>
      <c r="H301" s="39">
        <f t="shared" si="63"/>
        <v>-0.39999999999999858</v>
      </c>
      <c r="I301" s="21">
        <f t="shared" si="29"/>
        <v>0.98971722365038561</v>
      </c>
      <c r="J301" s="80" t="s">
        <v>262</v>
      </c>
      <c r="K301" s="81"/>
      <c r="L301" s="34" t="s">
        <v>131</v>
      </c>
      <c r="M301" s="22" t="s">
        <v>559</v>
      </c>
    </row>
    <row r="302" spans="1:13" s="5" customFormat="1" ht="45" customHeight="1" x14ac:dyDescent="0.25">
      <c r="A302" s="74" t="s">
        <v>37</v>
      </c>
      <c r="B302" s="74"/>
      <c r="C302" s="74" t="s">
        <v>11</v>
      </c>
      <c r="D302" s="74"/>
      <c r="E302" s="19">
        <v>53.3</v>
      </c>
      <c r="F302" s="20">
        <v>53.3</v>
      </c>
      <c r="G302" s="19">
        <v>54.7</v>
      </c>
      <c r="H302" s="39">
        <f t="shared" si="63"/>
        <v>1.4000000000000057</v>
      </c>
      <c r="I302" s="21">
        <f t="shared" si="29"/>
        <v>1.026266416510319</v>
      </c>
      <c r="J302" s="80" t="s">
        <v>411</v>
      </c>
      <c r="K302" s="81"/>
      <c r="L302" s="34" t="s">
        <v>131</v>
      </c>
      <c r="M302" s="22" t="s">
        <v>560</v>
      </c>
    </row>
    <row r="303" spans="1:13" s="4" customFormat="1" ht="60" customHeight="1" x14ac:dyDescent="0.25">
      <c r="A303" s="74" t="s">
        <v>38</v>
      </c>
      <c r="B303" s="74"/>
      <c r="C303" s="74" t="s">
        <v>11</v>
      </c>
      <c r="D303" s="74"/>
      <c r="E303" s="19">
        <v>114.7</v>
      </c>
      <c r="F303" s="20">
        <v>105.3</v>
      </c>
      <c r="G303" s="19">
        <v>113.7</v>
      </c>
      <c r="H303" s="39">
        <f t="shared" si="63"/>
        <v>-1</v>
      </c>
      <c r="I303" s="21">
        <f t="shared" si="29"/>
        <v>0.99128160418483002</v>
      </c>
      <c r="J303" s="80" t="s">
        <v>262</v>
      </c>
      <c r="K303" s="81"/>
      <c r="L303" s="34" t="s">
        <v>131</v>
      </c>
      <c r="M303" s="22" t="s">
        <v>561</v>
      </c>
    </row>
    <row r="304" spans="1:13" s="4" customFormat="1" ht="22.7" customHeight="1" x14ac:dyDescent="0.25">
      <c r="A304" s="109" t="s">
        <v>26</v>
      </c>
      <c r="B304" s="109"/>
      <c r="C304" s="109" t="s">
        <v>11</v>
      </c>
      <c r="D304" s="109"/>
      <c r="E304" s="24">
        <f>SUM(E296:E303)</f>
        <v>475.2</v>
      </c>
      <c r="F304" s="24"/>
      <c r="G304" s="24">
        <f>SUM(G296:G303)</f>
        <v>475.2</v>
      </c>
      <c r="H304" s="45">
        <f>G304-E304</f>
        <v>0</v>
      </c>
      <c r="I304" s="25">
        <f>G304/E304</f>
        <v>1</v>
      </c>
      <c r="J304" s="82"/>
      <c r="K304" s="84"/>
      <c r="L304" s="35" t="s">
        <v>131</v>
      </c>
      <c r="M304" s="37"/>
    </row>
    <row r="305" spans="1:13" s="4" customFormat="1" ht="41.25" customHeight="1" x14ac:dyDescent="0.25">
      <c r="A305" s="73" t="s">
        <v>319</v>
      </c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34" t="s">
        <v>320</v>
      </c>
      <c r="M305" s="37"/>
    </row>
    <row r="306" spans="1:13" s="5" customFormat="1" ht="60" customHeight="1" x14ac:dyDescent="0.25">
      <c r="A306" s="74" t="s">
        <v>37</v>
      </c>
      <c r="B306" s="74"/>
      <c r="C306" s="74" t="s">
        <v>11</v>
      </c>
      <c r="D306" s="74"/>
      <c r="E306" s="20">
        <v>0.4</v>
      </c>
      <c r="F306" s="20">
        <v>0.3</v>
      </c>
      <c r="G306" s="20">
        <v>0.4</v>
      </c>
      <c r="H306" s="39">
        <f t="shared" ref="H306" si="64">G306-E306</f>
        <v>0</v>
      </c>
      <c r="I306" s="21">
        <f t="shared" ref="I306:I308" si="65">G306/E306</f>
        <v>1</v>
      </c>
      <c r="J306" s="80" t="s">
        <v>266</v>
      </c>
      <c r="K306" s="81"/>
      <c r="L306" s="34" t="s">
        <v>320</v>
      </c>
      <c r="M306" s="22" t="s">
        <v>562</v>
      </c>
    </row>
    <row r="307" spans="1:13" s="4" customFormat="1" ht="41.25" customHeight="1" x14ac:dyDescent="0.25">
      <c r="A307" s="73" t="s">
        <v>321</v>
      </c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35" t="s">
        <v>253</v>
      </c>
      <c r="M307" s="37"/>
    </row>
    <row r="308" spans="1:13" s="4" customFormat="1" ht="60" customHeight="1" x14ac:dyDescent="0.25">
      <c r="A308" s="74" t="s">
        <v>35</v>
      </c>
      <c r="B308" s="74"/>
      <c r="C308" s="74" t="s">
        <v>11</v>
      </c>
      <c r="D308" s="74"/>
      <c r="E308" s="20">
        <v>0.3</v>
      </c>
      <c r="F308" s="20">
        <v>0</v>
      </c>
      <c r="G308" s="20">
        <v>0.6</v>
      </c>
      <c r="H308" s="20">
        <f>G308-E308</f>
        <v>0.3</v>
      </c>
      <c r="I308" s="21">
        <f t="shared" si="65"/>
        <v>2</v>
      </c>
      <c r="J308" s="80" t="s">
        <v>411</v>
      </c>
      <c r="K308" s="81"/>
      <c r="L308" s="34" t="s">
        <v>253</v>
      </c>
      <c r="M308" s="22" t="s">
        <v>563</v>
      </c>
    </row>
    <row r="309" spans="1:13" s="4" customFormat="1" ht="23.25" customHeight="1" x14ac:dyDescent="0.25">
      <c r="A309" s="113" t="s">
        <v>234</v>
      </c>
      <c r="B309" s="115"/>
      <c r="C309" s="115"/>
      <c r="D309" s="114"/>
      <c r="E309" s="24">
        <f>E308+E306+E304</f>
        <v>475.9</v>
      </c>
      <c r="F309" s="24">
        <f t="shared" ref="F309:H309" si="66">F308+F306+F304</f>
        <v>0.3</v>
      </c>
      <c r="G309" s="24">
        <f t="shared" si="66"/>
        <v>476.2</v>
      </c>
      <c r="H309" s="24">
        <f t="shared" si="66"/>
        <v>0.3</v>
      </c>
      <c r="I309" s="25">
        <f>G309/E309</f>
        <v>1.0006303845345661</v>
      </c>
      <c r="J309" s="82"/>
      <c r="K309" s="84"/>
      <c r="L309" s="34"/>
      <c r="M309" s="37"/>
    </row>
    <row r="310" spans="1:13" s="4" customFormat="1" ht="24.75" customHeight="1" x14ac:dyDescent="0.25">
      <c r="A310" s="82" t="s">
        <v>322</v>
      </c>
      <c r="B310" s="83"/>
      <c r="C310" s="83"/>
      <c r="D310" s="83"/>
      <c r="E310" s="83"/>
      <c r="F310" s="83"/>
      <c r="G310" s="83"/>
      <c r="H310" s="83"/>
      <c r="I310" s="83"/>
      <c r="J310" s="83"/>
      <c r="K310" s="84"/>
      <c r="L310" s="34" t="s">
        <v>192</v>
      </c>
      <c r="M310" s="37"/>
    </row>
    <row r="311" spans="1:13" s="4" customFormat="1" ht="246.75" customHeight="1" x14ac:dyDescent="0.25">
      <c r="A311" s="110" t="s">
        <v>39</v>
      </c>
      <c r="B311" s="111"/>
      <c r="C311" s="110" t="s">
        <v>40</v>
      </c>
      <c r="D311" s="111"/>
      <c r="E311" s="52">
        <v>66478</v>
      </c>
      <c r="F311" s="52">
        <v>88538</v>
      </c>
      <c r="G311" s="52">
        <v>83930</v>
      </c>
      <c r="H311" s="52">
        <f>G311-E311</f>
        <v>17452</v>
      </c>
      <c r="I311" s="21">
        <f t="shared" ref="I311:I340" si="67">G311/E311</f>
        <v>1.2625229399199736</v>
      </c>
      <c r="J311" s="80" t="s">
        <v>608</v>
      </c>
      <c r="K311" s="81"/>
      <c r="L311" s="34" t="s">
        <v>192</v>
      </c>
      <c r="M311" s="22" t="s">
        <v>564</v>
      </c>
    </row>
    <row r="312" spans="1:13" s="4" customFormat="1" ht="21.75" customHeight="1" x14ac:dyDescent="0.25">
      <c r="A312" s="113" t="s">
        <v>26</v>
      </c>
      <c r="B312" s="114"/>
      <c r="C312" s="113" t="s">
        <v>40</v>
      </c>
      <c r="D312" s="114"/>
      <c r="E312" s="36">
        <f>SUM(E311:E311)</f>
        <v>66478</v>
      </c>
      <c r="F312" s="36"/>
      <c r="G312" s="36">
        <f>SUM(G311:G311)</f>
        <v>83930</v>
      </c>
      <c r="H312" s="36">
        <f>G312-E312</f>
        <v>17452</v>
      </c>
      <c r="I312" s="25">
        <f>G312/E312</f>
        <v>1.2625229399199736</v>
      </c>
      <c r="J312" s="82"/>
      <c r="K312" s="84"/>
      <c r="L312" s="35" t="s">
        <v>192</v>
      </c>
      <c r="M312" s="37"/>
    </row>
    <row r="313" spans="1:13" s="4" customFormat="1" ht="25.5" customHeight="1" x14ac:dyDescent="0.25">
      <c r="A313" s="82" t="s">
        <v>323</v>
      </c>
      <c r="B313" s="83"/>
      <c r="C313" s="83"/>
      <c r="D313" s="83"/>
      <c r="E313" s="83"/>
      <c r="F313" s="83"/>
      <c r="G313" s="83"/>
      <c r="H313" s="83"/>
      <c r="I313" s="83"/>
      <c r="J313" s="83"/>
      <c r="K313" s="84"/>
      <c r="L313" s="34" t="s">
        <v>242</v>
      </c>
      <c r="M313" s="37"/>
    </row>
    <row r="314" spans="1:13" s="4" customFormat="1" ht="211.7" customHeight="1" x14ac:dyDescent="0.25">
      <c r="A314" s="110" t="s">
        <v>39</v>
      </c>
      <c r="B314" s="111"/>
      <c r="C314" s="110" t="s">
        <v>40</v>
      </c>
      <c r="D314" s="111"/>
      <c r="E314" s="52">
        <v>1260</v>
      </c>
      <c r="F314" s="52">
        <v>1080</v>
      </c>
      <c r="G314" s="52">
        <v>1284</v>
      </c>
      <c r="H314" s="20">
        <f t="shared" ref="H314" si="68">G314-E314</f>
        <v>24</v>
      </c>
      <c r="I314" s="21">
        <f t="shared" ref="I314" si="69">G314/E314</f>
        <v>1.019047619047619</v>
      </c>
      <c r="J314" s="80" t="s">
        <v>607</v>
      </c>
      <c r="K314" s="81"/>
      <c r="L314" s="34" t="s">
        <v>242</v>
      </c>
      <c r="M314" s="22" t="s">
        <v>565</v>
      </c>
    </row>
    <row r="315" spans="1:13" s="4" customFormat="1" ht="27" customHeight="1" x14ac:dyDescent="0.25">
      <c r="A315" s="82" t="s">
        <v>324</v>
      </c>
      <c r="B315" s="83"/>
      <c r="C315" s="83"/>
      <c r="D315" s="83"/>
      <c r="E315" s="83"/>
      <c r="F315" s="83"/>
      <c r="G315" s="83"/>
      <c r="H315" s="83"/>
      <c r="I315" s="83"/>
      <c r="J315" s="83"/>
      <c r="K315" s="84"/>
      <c r="L315" s="34" t="s">
        <v>193</v>
      </c>
      <c r="M315" s="37"/>
    </row>
    <row r="316" spans="1:13" s="4" customFormat="1" ht="246.75" customHeight="1" x14ac:dyDescent="0.25">
      <c r="A316" s="74" t="s">
        <v>39</v>
      </c>
      <c r="B316" s="74"/>
      <c r="C316" s="74" t="s">
        <v>40</v>
      </c>
      <c r="D316" s="74"/>
      <c r="E316" s="52">
        <v>4200</v>
      </c>
      <c r="F316" s="52"/>
      <c r="G316" s="52">
        <v>1020</v>
      </c>
      <c r="H316" s="52">
        <f t="shared" ref="H316:H340" si="70">G316-E316</f>
        <v>-3180</v>
      </c>
      <c r="I316" s="21">
        <f>G316/E316</f>
        <v>0.24285714285714285</v>
      </c>
      <c r="J316" s="80" t="s">
        <v>609</v>
      </c>
      <c r="K316" s="81"/>
      <c r="L316" s="34" t="s">
        <v>193</v>
      </c>
      <c r="M316" s="22" t="s">
        <v>566</v>
      </c>
    </row>
    <row r="317" spans="1:13" s="4" customFormat="1" ht="25.5" customHeight="1" x14ac:dyDescent="0.25">
      <c r="A317" s="109" t="s">
        <v>26</v>
      </c>
      <c r="B317" s="109"/>
      <c r="C317" s="109" t="s">
        <v>40</v>
      </c>
      <c r="D317" s="109"/>
      <c r="E317" s="36">
        <f>SUM(E316:E316)</f>
        <v>4200</v>
      </c>
      <c r="F317" s="36"/>
      <c r="G317" s="36">
        <f>SUM(G316:G316)</f>
        <v>1020</v>
      </c>
      <c r="H317" s="36">
        <f>G317-E317</f>
        <v>-3180</v>
      </c>
      <c r="I317" s="25">
        <f t="shared" si="67"/>
        <v>0.24285714285714285</v>
      </c>
      <c r="J317" s="82"/>
      <c r="K317" s="84"/>
      <c r="L317" s="35" t="s">
        <v>193</v>
      </c>
      <c r="M317" s="37"/>
    </row>
    <row r="318" spans="1:13" s="4" customFormat="1" ht="27.75" customHeight="1" x14ac:dyDescent="0.25">
      <c r="A318" s="73" t="s">
        <v>325</v>
      </c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34" t="s">
        <v>194</v>
      </c>
      <c r="M318" s="37"/>
    </row>
    <row r="319" spans="1:13" s="4" customFormat="1" ht="203.25" customHeight="1" x14ac:dyDescent="0.25">
      <c r="A319" s="74" t="s">
        <v>39</v>
      </c>
      <c r="B319" s="74"/>
      <c r="C319" s="74" t="s">
        <v>40</v>
      </c>
      <c r="D319" s="74"/>
      <c r="E319" s="52">
        <v>61330</v>
      </c>
      <c r="F319" s="52">
        <v>70114</v>
      </c>
      <c r="G319" s="52">
        <v>68007.5</v>
      </c>
      <c r="H319" s="52">
        <f t="shared" si="70"/>
        <v>6677.5</v>
      </c>
      <c r="I319" s="21">
        <f t="shared" si="67"/>
        <v>1.1088781999021686</v>
      </c>
      <c r="J319" s="80" t="s">
        <v>607</v>
      </c>
      <c r="K319" s="81"/>
      <c r="L319" s="34" t="s">
        <v>194</v>
      </c>
      <c r="M319" s="22" t="s">
        <v>567</v>
      </c>
    </row>
    <row r="320" spans="1:13" s="4" customFormat="1" ht="25.5" customHeight="1" x14ac:dyDescent="0.25">
      <c r="A320" s="109" t="s">
        <v>26</v>
      </c>
      <c r="B320" s="109"/>
      <c r="C320" s="109" t="s">
        <v>40</v>
      </c>
      <c r="D320" s="109"/>
      <c r="E320" s="36">
        <f>SUM(E319:E319)</f>
        <v>61330</v>
      </c>
      <c r="F320" s="36"/>
      <c r="G320" s="36">
        <f>SUM(G319:G319)</f>
        <v>68007.5</v>
      </c>
      <c r="H320" s="36">
        <f>G320-E320</f>
        <v>6677.5</v>
      </c>
      <c r="I320" s="25">
        <f>G320/E320</f>
        <v>1.1088781999021686</v>
      </c>
      <c r="J320" s="82"/>
      <c r="K320" s="84"/>
      <c r="L320" s="35" t="s">
        <v>194</v>
      </c>
      <c r="M320" s="37"/>
    </row>
    <row r="321" spans="1:14" s="4" customFormat="1" x14ac:dyDescent="0.25">
      <c r="A321" s="112" t="s">
        <v>326</v>
      </c>
      <c r="B321" s="112"/>
      <c r="C321" s="112"/>
      <c r="D321" s="112"/>
      <c r="E321" s="112"/>
      <c r="F321" s="112"/>
      <c r="G321" s="112"/>
      <c r="H321" s="112"/>
      <c r="I321" s="112"/>
      <c r="J321" s="112"/>
      <c r="K321" s="112"/>
      <c r="L321" s="34" t="s">
        <v>195</v>
      </c>
      <c r="M321" s="37"/>
    </row>
    <row r="322" spans="1:14" s="5" customFormat="1" ht="206.45" customHeight="1" x14ac:dyDescent="0.25">
      <c r="A322" s="74" t="s">
        <v>39</v>
      </c>
      <c r="B322" s="74"/>
      <c r="C322" s="74" t="s">
        <v>40</v>
      </c>
      <c r="D322" s="74"/>
      <c r="E322" s="52">
        <v>10812</v>
      </c>
      <c r="F322" s="52">
        <v>10239</v>
      </c>
      <c r="G322" s="52">
        <v>10455</v>
      </c>
      <c r="H322" s="52">
        <f t="shared" si="70"/>
        <v>-357</v>
      </c>
      <c r="I322" s="21">
        <f t="shared" si="67"/>
        <v>0.96698113207547165</v>
      </c>
      <c r="J322" s="80" t="s">
        <v>607</v>
      </c>
      <c r="K322" s="81"/>
      <c r="L322" s="34" t="s">
        <v>195</v>
      </c>
      <c r="M322" s="22" t="s">
        <v>568</v>
      </c>
      <c r="N322" s="4"/>
    </row>
    <row r="323" spans="1:14" s="4" customFormat="1" ht="30.75" customHeight="1" x14ac:dyDescent="0.25">
      <c r="A323" s="109" t="s">
        <v>26</v>
      </c>
      <c r="B323" s="109"/>
      <c r="C323" s="109" t="s">
        <v>40</v>
      </c>
      <c r="D323" s="109"/>
      <c r="E323" s="36">
        <f>SUM(E322:E322)</f>
        <v>10812</v>
      </c>
      <c r="F323" s="36"/>
      <c r="G323" s="36">
        <f>SUM(G322:G322)</f>
        <v>10455</v>
      </c>
      <c r="H323" s="36">
        <f>G323-E323</f>
        <v>-357</v>
      </c>
      <c r="I323" s="25">
        <f>G323/E323</f>
        <v>0.96698113207547165</v>
      </c>
      <c r="J323" s="82"/>
      <c r="K323" s="84"/>
      <c r="L323" s="35" t="s">
        <v>195</v>
      </c>
      <c r="M323" s="37"/>
    </row>
    <row r="324" spans="1:14" s="4" customFormat="1" ht="32.25" customHeight="1" x14ac:dyDescent="0.25">
      <c r="A324" s="73" t="s">
        <v>327</v>
      </c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34" t="s">
        <v>196</v>
      </c>
      <c r="M324" s="37"/>
    </row>
    <row r="325" spans="1:14" s="4" customFormat="1" ht="203.25" customHeight="1" x14ac:dyDescent="0.25">
      <c r="A325" s="74" t="s">
        <v>39</v>
      </c>
      <c r="B325" s="74"/>
      <c r="C325" s="74" t="s">
        <v>40</v>
      </c>
      <c r="D325" s="74"/>
      <c r="E325" s="52">
        <v>43302</v>
      </c>
      <c r="F325" s="52">
        <v>62632.5</v>
      </c>
      <c r="G325" s="52">
        <v>50062</v>
      </c>
      <c r="H325" s="52">
        <f t="shared" si="70"/>
        <v>6760</v>
      </c>
      <c r="I325" s="21">
        <f t="shared" si="67"/>
        <v>1.156112881622096</v>
      </c>
      <c r="J325" s="80" t="s">
        <v>607</v>
      </c>
      <c r="K325" s="81"/>
      <c r="L325" s="34" t="s">
        <v>196</v>
      </c>
      <c r="M325" s="22" t="s">
        <v>569</v>
      </c>
    </row>
    <row r="326" spans="1:14" s="4" customFormat="1" ht="35.450000000000003" customHeight="1" x14ac:dyDescent="0.25">
      <c r="A326" s="109" t="s">
        <v>26</v>
      </c>
      <c r="B326" s="109"/>
      <c r="C326" s="109" t="s">
        <v>40</v>
      </c>
      <c r="D326" s="109"/>
      <c r="E326" s="31">
        <f>SUM(E325:E325)</f>
        <v>43302</v>
      </c>
      <c r="F326" s="31"/>
      <c r="G326" s="31">
        <f>SUM(G325:G325)</f>
        <v>50062</v>
      </c>
      <c r="H326" s="31">
        <f>G326-E326</f>
        <v>6760</v>
      </c>
      <c r="I326" s="25">
        <f>G326/E326</f>
        <v>1.156112881622096</v>
      </c>
      <c r="J326" s="82"/>
      <c r="K326" s="84"/>
      <c r="L326" s="35" t="s">
        <v>196</v>
      </c>
      <c r="M326" s="37"/>
    </row>
    <row r="327" spans="1:14" s="4" customFormat="1" ht="40.700000000000003" customHeight="1" x14ac:dyDescent="0.25">
      <c r="A327" s="73" t="s">
        <v>328</v>
      </c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15" t="s">
        <v>245</v>
      </c>
      <c r="M327" s="27"/>
    </row>
    <row r="328" spans="1:14" s="4" customFormat="1" ht="45" customHeight="1" x14ac:dyDescent="0.25">
      <c r="A328" s="74" t="s">
        <v>39</v>
      </c>
      <c r="B328" s="74"/>
      <c r="C328" s="74" t="s">
        <v>41</v>
      </c>
      <c r="D328" s="74"/>
      <c r="E328" s="20">
        <v>41</v>
      </c>
      <c r="F328" s="20">
        <v>102</v>
      </c>
      <c r="G328" s="20">
        <v>41</v>
      </c>
      <c r="H328" s="20">
        <f t="shared" si="70"/>
        <v>0</v>
      </c>
      <c r="I328" s="21">
        <f t="shared" si="67"/>
        <v>1</v>
      </c>
      <c r="J328" s="80" t="s">
        <v>266</v>
      </c>
      <c r="K328" s="81"/>
      <c r="L328" s="15" t="s">
        <v>245</v>
      </c>
      <c r="M328" s="22" t="s">
        <v>570</v>
      </c>
    </row>
    <row r="329" spans="1:14" s="4" customFormat="1" ht="27" customHeight="1" x14ac:dyDescent="0.25">
      <c r="A329" s="73" t="s">
        <v>329</v>
      </c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15" t="s">
        <v>197</v>
      </c>
      <c r="M329" s="18"/>
    </row>
    <row r="330" spans="1:14" s="4" customFormat="1" ht="45" customHeight="1" x14ac:dyDescent="0.25">
      <c r="A330" s="74" t="s">
        <v>42</v>
      </c>
      <c r="B330" s="74"/>
      <c r="C330" s="74" t="s">
        <v>331</v>
      </c>
      <c r="D330" s="74"/>
      <c r="E330" s="20">
        <v>6234</v>
      </c>
      <c r="F330" s="20">
        <v>27</v>
      </c>
      <c r="G330" s="20">
        <v>6234</v>
      </c>
      <c r="H330" s="20">
        <f t="shared" si="70"/>
        <v>0</v>
      </c>
      <c r="I330" s="21">
        <f t="shared" si="67"/>
        <v>1</v>
      </c>
      <c r="J330" s="80" t="s">
        <v>266</v>
      </c>
      <c r="K330" s="81"/>
      <c r="L330" s="15" t="s">
        <v>197</v>
      </c>
      <c r="M330" s="22" t="s">
        <v>571</v>
      </c>
    </row>
    <row r="331" spans="1:14" s="4" customFormat="1" ht="25.5" customHeight="1" x14ac:dyDescent="0.25">
      <c r="A331" s="73" t="s">
        <v>330</v>
      </c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15" t="s">
        <v>198</v>
      </c>
      <c r="M331" s="18"/>
    </row>
    <row r="332" spans="1:14" s="4" customFormat="1" ht="45" customHeight="1" x14ac:dyDescent="0.25">
      <c r="A332" s="74" t="s">
        <v>42</v>
      </c>
      <c r="B332" s="74"/>
      <c r="C332" s="74" t="s">
        <v>331</v>
      </c>
      <c r="D332" s="74"/>
      <c r="E332" s="20">
        <v>520</v>
      </c>
      <c r="F332" s="20">
        <v>2</v>
      </c>
      <c r="G332" s="20">
        <v>520</v>
      </c>
      <c r="H332" s="20">
        <f t="shared" si="70"/>
        <v>0</v>
      </c>
      <c r="I332" s="21">
        <f t="shared" si="67"/>
        <v>1</v>
      </c>
      <c r="J332" s="80" t="s">
        <v>266</v>
      </c>
      <c r="K332" s="81"/>
      <c r="L332" s="15" t="s">
        <v>198</v>
      </c>
      <c r="M332" s="22" t="s">
        <v>572</v>
      </c>
    </row>
    <row r="333" spans="1:14" s="4" customFormat="1" ht="37.5" customHeight="1" x14ac:dyDescent="0.25">
      <c r="A333" s="73" t="s">
        <v>332</v>
      </c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15" t="s">
        <v>199</v>
      </c>
      <c r="M333" s="27"/>
    </row>
    <row r="334" spans="1:14" s="4" customFormat="1" ht="45" customHeight="1" x14ac:dyDescent="0.25">
      <c r="A334" s="74" t="s">
        <v>42</v>
      </c>
      <c r="B334" s="74"/>
      <c r="C334" s="74" t="s">
        <v>331</v>
      </c>
      <c r="D334" s="74"/>
      <c r="E334" s="20">
        <v>3229</v>
      </c>
      <c r="F334" s="20">
        <v>1</v>
      </c>
      <c r="G334" s="20">
        <v>3229</v>
      </c>
      <c r="H334" s="20">
        <f t="shared" si="70"/>
        <v>0</v>
      </c>
      <c r="I334" s="21">
        <f t="shared" si="67"/>
        <v>1</v>
      </c>
      <c r="J334" s="80" t="s">
        <v>266</v>
      </c>
      <c r="K334" s="81"/>
      <c r="L334" s="15" t="s">
        <v>199</v>
      </c>
      <c r="M334" s="22" t="s">
        <v>573</v>
      </c>
    </row>
    <row r="335" spans="1:14" s="4" customFormat="1" ht="28.5" customHeight="1" x14ac:dyDescent="0.25">
      <c r="A335" s="73" t="s">
        <v>333</v>
      </c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29" t="s">
        <v>145</v>
      </c>
      <c r="M335" s="18"/>
    </row>
    <row r="336" spans="1:14" s="4" customFormat="1" ht="30.2" customHeight="1" x14ac:dyDescent="0.25">
      <c r="A336" s="74" t="s">
        <v>42</v>
      </c>
      <c r="B336" s="74"/>
      <c r="C336" s="74" t="s">
        <v>331</v>
      </c>
      <c r="D336" s="74"/>
      <c r="E336" s="20">
        <v>2688</v>
      </c>
      <c r="F336" s="20">
        <v>29</v>
      </c>
      <c r="G336" s="20">
        <v>2688</v>
      </c>
      <c r="H336" s="20">
        <f t="shared" si="70"/>
        <v>0</v>
      </c>
      <c r="I336" s="21">
        <f t="shared" si="67"/>
        <v>1</v>
      </c>
      <c r="J336" s="80" t="s">
        <v>266</v>
      </c>
      <c r="K336" s="81"/>
      <c r="L336" s="29" t="s">
        <v>145</v>
      </c>
      <c r="M336" s="22" t="s">
        <v>574</v>
      </c>
    </row>
    <row r="337" spans="1:13" s="4" customFormat="1" ht="15" customHeight="1" x14ac:dyDescent="0.25">
      <c r="A337" s="73" t="s">
        <v>334</v>
      </c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15" t="s">
        <v>201</v>
      </c>
      <c r="M337" s="27"/>
    </row>
    <row r="338" spans="1:13" s="4" customFormat="1" ht="30" x14ac:dyDescent="0.25">
      <c r="A338" s="74" t="s">
        <v>43</v>
      </c>
      <c r="B338" s="74"/>
      <c r="C338" s="74" t="s">
        <v>44</v>
      </c>
      <c r="D338" s="74"/>
      <c r="E338" s="20">
        <v>416.2</v>
      </c>
      <c r="F338" s="20">
        <v>421.41</v>
      </c>
      <c r="G338" s="20">
        <v>416.2</v>
      </c>
      <c r="H338" s="20">
        <f t="shared" si="70"/>
        <v>0</v>
      </c>
      <c r="I338" s="21">
        <f t="shared" si="67"/>
        <v>1</v>
      </c>
      <c r="J338" s="80" t="s">
        <v>266</v>
      </c>
      <c r="K338" s="81"/>
      <c r="L338" s="15" t="s">
        <v>201</v>
      </c>
      <c r="M338" s="22" t="s">
        <v>575</v>
      </c>
    </row>
    <row r="339" spans="1:13" s="4" customFormat="1" ht="35.450000000000003" customHeight="1" x14ac:dyDescent="0.25">
      <c r="A339" s="73" t="s">
        <v>255</v>
      </c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15" t="s">
        <v>246</v>
      </c>
      <c r="M339" s="53"/>
    </row>
    <row r="340" spans="1:13" s="4" customFormat="1" ht="30.2" customHeight="1" x14ac:dyDescent="0.25">
      <c r="A340" s="109" t="s">
        <v>43</v>
      </c>
      <c r="B340" s="109"/>
      <c r="C340" s="109" t="s">
        <v>202</v>
      </c>
      <c r="D340" s="109"/>
      <c r="E340" s="24">
        <v>2063</v>
      </c>
      <c r="F340" s="24">
        <v>1549</v>
      </c>
      <c r="G340" s="24">
        <v>2063</v>
      </c>
      <c r="H340" s="24">
        <f t="shared" si="70"/>
        <v>0</v>
      </c>
      <c r="I340" s="25">
        <f t="shared" si="67"/>
        <v>1</v>
      </c>
      <c r="J340" s="82" t="s">
        <v>266</v>
      </c>
      <c r="K340" s="84"/>
      <c r="L340" s="15" t="s">
        <v>246</v>
      </c>
      <c r="M340" s="22" t="s">
        <v>576</v>
      </c>
    </row>
    <row r="341" spans="1:13" s="4" customFormat="1" ht="15.75" x14ac:dyDescent="0.25">
      <c r="A341" s="78" t="s">
        <v>45</v>
      </c>
      <c r="B341" s="78"/>
      <c r="C341" s="78"/>
      <c r="D341" s="78"/>
      <c r="E341" s="78"/>
      <c r="F341" s="78"/>
      <c r="G341" s="78"/>
      <c r="H341" s="78"/>
      <c r="I341" s="78"/>
      <c r="J341" s="78"/>
      <c r="K341" s="78"/>
      <c r="L341" s="15"/>
      <c r="M341" s="54"/>
    </row>
    <row r="342" spans="1:13" s="4" customFormat="1" ht="21.2" customHeight="1" x14ac:dyDescent="0.25">
      <c r="A342" s="73" t="s">
        <v>138</v>
      </c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15" t="s">
        <v>192</v>
      </c>
      <c r="M342" s="54"/>
    </row>
    <row r="343" spans="1:13" s="5" customFormat="1" ht="45" customHeight="1" x14ac:dyDescent="0.25">
      <c r="A343" s="74" t="s">
        <v>46</v>
      </c>
      <c r="B343" s="74"/>
      <c r="C343" s="74" t="s">
        <v>40</v>
      </c>
      <c r="D343" s="74"/>
      <c r="E343" s="55">
        <v>29335</v>
      </c>
      <c r="F343" s="55">
        <v>31669</v>
      </c>
      <c r="G343" s="55">
        <v>29335</v>
      </c>
      <c r="H343" s="55">
        <f>G343-E343</f>
        <v>0</v>
      </c>
      <c r="I343" s="21">
        <f t="shared" ref="I343:I390" si="71">G343/E343</f>
        <v>1</v>
      </c>
      <c r="J343" s="80" t="s">
        <v>266</v>
      </c>
      <c r="K343" s="81"/>
      <c r="L343" s="15" t="s">
        <v>192</v>
      </c>
      <c r="M343" s="22" t="s">
        <v>580</v>
      </c>
    </row>
    <row r="344" spans="1:13" s="4" customFormat="1" ht="68.25" customHeight="1" x14ac:dyDescent="0.25">
      <c r="A344" s="74" t="s">
        <v>47</v>
      </c>
      <c r="B344" s="74"/>
      <c r="C344" s="74" t="s">
        <v>40</v>
      </c>
      <c r="D344" s="74"/>
      <c r="E344" s="55">
        <v>9816</v>
      </c>
      <c r="F344" s="55">
        <v>12766</v>
      </c>
      <c r="G344" s="55">
        <v>9816</v>
      </c>
      <c r="H344" s="55">
        <f>G344-E344</f>
        <v>0</v>
      </c>
      <c r="I344" s="21">
        <f t="shared" si="71"/>
        <v>1</v>
      </c>
      <c r="J344" s="80" t="s">
        <v>266</v>
      </c>
      <c r="K344" s="81"/>
      <c r="L344" s="15" t="s">
        <v>192</v>
      </c>
      <c r="M344" s="22" t="s">
        <v>579</v>
      </c>
    </row>
    <row r="345" spans="1:13" s="4" customFormat="1" ht="15" customHeight="1" x14ac:dyDescent="0.25">
      <c r="A345" s="109" t="s">
        <v>26</v>
      </c>
      <c r="B345" s="109"/>
      <c r="C345" s="109" t="s">
        <v>40</v>
      </c>
      <c r="D345" s="109"/>
      <c r="E345" s="56">
        <f>SUM(E343:E344)</f>
        <v>39151</v>
      </c>
      <c r="F345" s="56"/>
      <c r="G345" s="56">
        <f t="shared" ref="G345:H345" si="72">SUM(G343:G344)</f>
        <v>39151</v>
      </c>
      <c r="H345" s="56">
        <f t="shared" si="72"/>
        <v>0</v>
      </c>
      <c r="I345" s="25">
        <f t="shared" si="71"/>
        <v>1</v>
      </c>
      <c r="J345" s="82" t="s">
        <v>252</v>
      </c>
      <c r="K345" s="84"/>
      <c r="L345" s="15" t="s">
        <v>192</v>
      </c>
      <c r="M345" s="16"/>
    </row>
    <row r="346" spans="1:13" s="4" customFormat="1" ht="20.25" customHeight="1" x14ac:dyDescent="0.25">
      <c r="A346" s="73" t="s">
        <v>190</v>
      </c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15" t="s">
        <v>204</v>
      </c>
      <c r="M346" s="16"/>
    </row>
    <row r="347" spans="1:13" s="5" customFormat="1" ht="60" customHeight="1" x14ac:dyDescent="0.25">
      <c r="A347" s="110" t="s">
        <v>46</v>
      </c>
      <c r="B347" s="111"/>
      <c r="C347" s="110" t="s">
        <v>40</v>
      </c>
      <c r="D347" s="111"/>
      <c r="E347" s="55">
        <v>4693</v>
      </c>
      <c r="F347" s="55">
        <v>2372</v>
      </c>
      <c r="G347" s="55">
        <v>4693</v>
      </c>
      <c r="H347" s="55">
        <f>G347-E347</f>
        <v>0</v>
      </c>
      <c r="I347" s="21">
        <f t="shared" si="71"/>
        <v>1</v>
      </c>
      <c r="J347" s="80" t="s">
        <v>266</v>
      </c>
      <c r="K347" s="81"/>
      <c r="L347" s="15" t="s">
        <v>204</v>
      </c>
      <c r="M347" s="22" t="s">
        <v>581</v>
      </c>
    </row>
    <row r="348" spans="1:13" s="4" customFormat="1" ht="60" customHeight="1" x14ac:dyDescent="0.25">
      <c r="A348" s="110" t="s">
        <v>47</v>
      </c>
      <c r="B348" s="111"/>
      <c r="C348" s="110" t="s">
        <v>40</v>
      </c>
      <c r="D348" s="111"/>
      <c r="E348" s="55">
        <v>865</v>
      </c>
      <c r="F348" s="55">
        <v>1098</v>
      </c>
      <c r="G348" s="55">
        <v>865</v>
      </c>
      <c r="H348" s="55">
        <f>G348-E348</f>
        <v>0</v>
      </c>
      <c r="I348" s="21">
        <f t="shared" si="71"/>
        <v>1</v>
      </c>
      <c r="J348" s="80" t="s">
        <v>266</v>
      </c>
      <c r="K348" s="81"/>
      <c r="L348" s="15" t="s">
        <v>204</v>
      </c>
      <c r="M348" s="22" t="s">
        <v>582</v>
      </c>
    </row>
    <row r="349" spans="1:13" s="4" customFormat="1" x14ac:dyDescent="0.25">
      <c r="A349" s="109" t="s">
        <v>26</v>
      </c>
      <c r="B349" s="109"/>
      <c r="C349" s="109" t="s">
        <v>40</v>
      </c>
      <c r="D349" s="109"/>
      <c r="E349" s="56">
        <f>SUM(E347:E348)</f>
        <v>5558</v>
      </c>
      <c r="F349" s="56"/>
      <c r="G349" s="56">
        <f>SUM(G347:G348)</f>
        <v>5558</v>
      </c>
      <c r="H349" s="56">
        <f>SUM(H347:H348)</f>
        <v>0</v>
      </c>
      <c r="I349" s="25">
        <f>G349/E349</f>
        <v>1</v>
      </c>
      <c r="J349" s="82" t="s">
        <v>252</v>
      </c>
      <c r="K349" s="84"/>
      <c r="L349" s="15" t="s">
        <v>204</v>
      </c>
      <c r="M349" s="16"/>
    </row>
    <row r="350" spans="1:13" s="4" customFormat="1" ht="24" customHeight="1" x14ac:dyDescent="0.25">
      <c r="A350" s="73" t="s">
        <v>191</v>
      </c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15" t="s">
        <v>210</v>
      </c>
      <c r="M350" s="16"/>
    </row>
    <row r="351" spans="1:13" s="5" customFormat="1" ht="60" customHeight="1" x14ac:dyDescent="0.25">
      <c r="A351" s="74" t="s">
        <v>46</v>
      </c>
      <c r="B351" s="74"/>
      <c r="C351" s="74" t="s">
        <v>40</v>
      </c>
      <c r="D351" s="74"/>
      <c r="E351" s="55">
        <v>4140</v>
      </c>
      <c r="F351" s="55">
        <v>1941</v>
      </c>
      <c r="G351" s="55">
        <v>4140</v>
      </c>
      <c r="H351" s="55">
        <f>G351-E351</f>
        <v>0</v>
      </c>
      <c r="I351" s="21">
        <f t="shared" ref="I351:I352" si="73">G351/E351</f>
        <v>1</v>
      </c>
      <c r="J351" s="80" t="s">
        <v>266</v>
      </c>
      <c r="K351" s="81"/>
      <c r="L351" s="15" t="s">
        <v>210</v>
      </c>
      <c r="M351" s="22" t="s">
        <v>583</v>
      </c>
    </row>
    <row r="352" spans="1:13" s="4" customFormat="1" ht="60" customHeight="1" x14ac:dyDescent="0.25">
      <c r="A352" s="74" t="s">
        <v>47</v>
      </c>
      <c r="B352" s="74"/>
      <c r="C352" s="74" t="s">
        <v>40</v>
      </c>
      <c r="D352" s="74"/>
      <c r="E352" s="55">
        <v>1101</v>
      </c>
      <c r="F352" s="55">
        <v>2872</v>
      </c>
      <c r="G352" s="55">
        <v>1101</v>
      </c>
      <c r="H352" s="55">
        <f>G352-E352</f>
        <v>0</v>
      </c>
      <c r="I352" s="21">
        <f t="shared" si="73"/>
        <v>1</v>
      </c>
      <c r="J352" s="80" t="s">
        <v>266</v>
      </c>
      <c r="K352" s="81"/>
      <c r="L352" s="15" t="s">
        <v>210</v>
      </c>
      <c r="M352" s="22" t="s">
        <v>584</v>
      </c>
    </row>
    <row r="353" spans="1:13" s="4" customFormat="1" ht="15" customHeight="1" x14ac:dyDescent="0.25">
      <c r="A353" s="109" t="s">
        <v>26</v>
      </c>
      <c r="B353" s="109"/>
      <c r="C353" s="109" t="s">
        <v>40</v>
      </c>
      <c r="D353" s="109"/>
      <c r="E353" s="56">
        <f>SUM(E351:E352)</f>
        <v>5241</v>
      </c>
      <c r="F353" s="56"/>
      <c r="G353" s="56">
        <f>SUM(G351:G352)</f>
        <v>5241</v>
      </c>
      <c r="H353" s="56">
        <f>SUM(H351:H352)</f>
        <v>0</v>
      </c>
      <c r="I353" s="25">
        <f>G353/E353</f>
        <v>1</v>
      </c>
      <c r="J353" s="82" t="s">
        <v>252</v>
      </c>
      <c r="K353" s="84"/>
      <c r="L353" s="15" t="s">
        <v>210</v>
      </c>
      <c r="M353" s="16"/>
    </row>
    <row r="354" spans="1:13" s="4" customFormat="1" ht="29.25" customHeight="1" x14ac:dyDescent="0.25">
      <c r="A354" s="73" t="s">
        <v>206</v>
      </c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15" t="s">
        <v>207</v>
      </c>
      <c r="M354" s="16"/>
    </row>
    <row r="355" spans="1:13" s="5" customFormat="1" ht="60" customHeight="1" x14ac:dyDescent="0.25">
      <c r="A355" s="74" t="s">
        <v>46</v>
      </c>
      <c r="B355" s="74"/>
      <c r="C355" s="74" t="s">
        <v>40</v>
      </c>
      <c r="D355" s="74"/>
      <c r="E355" s="55">
        <v>2484</v>
      </c>
      <c r="F355" s="55">
        <v>647</v>
      </c>
      <c r="G355" s="55">
        <v>2484</v>
      </c>
      <c r="H355" s="55">
        <f>G355-E355</f>
        <v>0</v>
      </c>
      <c r="I355" s="21">
        <f t="shared" ref="I355:I356" si="74">G355/E355</f>
        <v>1</v>
      </c>
      <c r="J355" s="80" t="s">
        <v>266</v>
      </c>
      <c r="K355" s="81"/>
      <c r="L355" s="15" t="s">
        <v>207</v>
      </c>
      <c r="M355" s="22" t="s">
        <v>585</v>
      </c>
    </row>
    <row r="356" spans="1:13" s="4" customFormat="1" ht="60" customHeight="1" x14ac:dyDescent="0.25">
      <c r="A356" s="74" t="s">
        <v>47</v>
      </c>
      <c r="B356" s="74"/>
      <c r="C356" s="74" t="s">
        <v>40</v>
      </c>
      <c r="D356" s="74"/>
      <c r="E356" s="55">
        <v>786</v>
      </c>
      <c r="F356" s="55">
        <v>1351</v>
      </c>
      <c r="G356" s="55">
        <v>786</v>
      </c>
      <c r="H356" s="55">
        <f>G356-E356</f>
        <v>0</v>
      </c>
      <c r="I356" s="21">
        <f t="shared" si="74"/>
        <v>1</v>
      </c>
      <c r="J356" s="80" t="s">
        <v>266</v>
      </c>
      <c r="K356" s="81"/>
      <c r="L356" s="15" t="s">
        <v>207</v>
      </c>
      <c r="M356" s="22" t="s">
        <v>586</v>
      </c>
    </row>
    <row r="357" spans="1:13" s="4" customFormat="1" x14ac:dyDescent="0.25">
      <c r="A357" s="109" t="s">
        <v>26</v>
      </c>
      <c r="B357" s="109"/>
      <c r="C357" s="109" t="s">
        <v>40</v>
      </c>
      <c r="D357" s="109"/>
      <c r="E357" s="56">
        <f>SUM(E355:E356)</f>
        <v>3270</v>
      </c>
      <c r="F357" s="56"/>
      <c r="G357" s="56">
        <f>SUM(G355:G356)</f>
        <v>3270</v>
      </c>
      <c r="H357" s="56">
        <f>SUM(H355:H356)</f>
        <v>0</v>
      </c>
      <c r="I357" s="25">
        <f>G357/E357</f>
        <v>1</v>
      </c>
      <c r="J357" s="82" t="s">
        <v>252</v>
      </c>
      <c r="K357" s="84"/>
      <c r="L357" s="15" t="s">
        <v>207</v>
      </c>
      <c r="M357" s="16"/>
    </row>
    <row r="358" spans="1:13" s="4" customFormat="1" ht="24" customHeight="1" x14ac:dyDescent="0.25">
      <c r="A358" s="73" t="s">
        <v>208</v>
      </c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15" t="s">
        <v>205</v>
      </c>
      <c r="M358" s="16"/>
    </row>
    <row r="359" spans="1:13" s="5" customFormat="1" ht="60" customHeight="1" x14ac:dyDescent="0.25">
      <c r="A359" s="74" t="s">
        <v>46</v>
      </c>
      <c r="B359" s="74"/>
      <c r="C359" s="74" t="s">
        <v>40</v>
      </c>
      <c r="D359" s="74"/>
      <c r="E359" s="55">
        <v>6625</v>
      </c>
      <c r="F359" s="55">
        <v>5607</v>
      </c>
      <c r="G359" s="55">
        <v>6625</v>
      </c>
      <c r="H359" s="55">
        <f>G359-E359</f>
        <v>0</v>
      </c>
      <c r="I359" s="21">
        <f t="shared" ref="I359:I360" si="75">G359/E359</f>
        <v>1</v>
      </c>
      <c r="J359" s="80" t="s">
        <v>266</v>
      </c>
      <c r="K359" s="81"/>
      <c r="L359" s="15" t="s">
        <v>205</v>
      </c>
      <c r="M359" s="22" t="s">
        <v>587</v>
      </c>
    </row>
    <row r="360" spans="1:13" s="4" customFormat="1" ht="60" customHeight="1" x14ac:dyDescent="0.25">
      <c r="A360" s="74" t="s">
        <v>47</v>
      </c>
      <c r="B360" s="74"/>
      <c r="C360" s="74" t="s">
        <v>40</v>
      </c>
      <c r="D360" s="74"/>
      <c r="E360" s="55">
        <v>2281</v>
      </c>
      <c r="F360" s="55">
        <v>2956</v>
      </c>
      <c r="G360" s="55">
        <v>2281</v>
      </c>
      <c r="H360" s="55">
        <f>G360-E360</f>
        <v>0</v>
      </c>
      <c r="I360" s="21">
        <f t="shared" si="75"/>
        <v>1</v>
      </c>
      <c r="J360" s="80" t="s">
        <v>266</v>
      </c>
      <c r="K360" s="81"/>
      <c r="L360" s="15" t="s">
        <v>205</v>
      </c>
      <c r="M360" s="22" t="s">
        <v>588</v>
      </c>
    </row>
    <row r="361" spans="1:13" s="4" customFormat="1" x14ac:dyDescent="0.25">
      <c r="A361" s="109" t="s">
        <v>26</v>
      </c>
      <c r="B361" s="109"/>
      <c r="C361" s="109" t="s">
        <v>40</v>
      </c>
      <c r="D361" s="109"/>
      <c r="E361" s="56">
        <f>SUM(E359:E360)</f>
        <v>8906</v>
      </c>
      <c r="F361" s="56"/>
      <c r="G361" s="56">
        <f>SUM(G359:G360)</f>
        <v>8906</v>
      </c>
      <c r="H361" s="56">
        <f>SUM(H359:H360)</f>
        <v>0</v>
      </c>
      <c r="I361" s="25">
        <f>G361/E361</f>
        <v>1</v>
      </c>
      <c r="J361" s="82" t="s">
        <v>252</v>
      </c>
      <c r="K361" s="84"/>
      <c r="L361" s="15" t="s">
        <v>205</v>
      </c>
      <c r="M361" s="16"/>
    </row>
    <row r="362" spans="1:13" s="4" customFormat="1" ht="15" customHeight="1" x14ac:dyDescent="0.25">
      <c r="A362" s="73" t="s">
        <v>209</v>
      </c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15" t="s">
        <v>203</v>
      </c>
      <c r="M362" s="27"/>
    </row>
    <row r="363" spans="1:13" s="4" customFormat="1" ht="61.5" customHeight="1" x14ac:dyDescent="0.25">
      <c r="A363" s="74" t="s">
        <v>46</v>
      </c>
      <c r="B363" s="74"/>
      <c r="C363" s="74" t="s">
        <v>40</v>
      </c>
      <c r="D363" s="74"/>
      <c r="E363" s="55">
        <v>3036</v>
      </c>
      <c r="F363" s="55">
        <v>2588</v>
      </c>
      <c r="G363" s="55">
        <v>3036</v>
      </c>
      <c r="H363" s="55">
        <f>G363-E363</f>
        <v>0</v>
      </c>
      <c r="I363" s="21">
        <f t="shared" ref="I363" si="76">G363/E363</f>
        <v>1</v>
      </c>
      <c r="J363" s="80" t="s">
        <v>266</v>
      </c>
      <c r="K363" s="81"/>
      <c r="L363" s="15" t="s">
        <v>203</v>
      </c>
      <c r="M363" s="22" t="s">
        <v>589</v>
      </c>
    </row>
    <row r="364" spans="1:13" s="4" customFormat="1" ht="15" customHeight="1" x14ac:dyDescent="0.25">
      <c r="A364" s="73" t="s">
        <v>214</v>
      </c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15" t="s">
        <v>215</v>
      </c>
      <c r="M364" s="27"/>
    </row>
    <row r="365" spans="1:13" s="4" customFormat="1" ht="60" customHeight="1" x14ac:dyDescent="0.25">
      <c r="A365" s="74" t="s">
        <v>47</v>
      </c>
      <c r="B365" s="74"/>
      <c r="C365" s="74" t="s">
        <v>40</v>
      </c>
      <c r="D365" s="74"/>
      <c r="E365" s="55">
        <v>23120</v>
      </c>
      <c r="F365" s="55">
        <v>22548</v>
      </c>
      <c r="G365" s="55">
        <v>23120</v>
      </c>
      <c r="H365" s="55">
        <f>G365-E365</f>
        <v>0</v>
      </c>
      <c r="I365" s="21">
        <f t="shared" ref="I365" si="77">G365/E365</f>
        <v>1</v>
      </c>
      <c r="J365" s="80" t="s">
        <v>266</v>
      </c>
      <c r="K365" s="81"/>
      <c r="L365" s="15" t="s">
        <v>215</v>
      </c>
      <c r="M365" s="22" t="s">
        <v>590</v>
      </c>
    </row>
    <row r="366" spans="1:13" s="4" customFormat="1" ht="15" customHeight="1" x14ac:dyDescent="0.25">
      <c r="A366" s="73" t="s">
        <v>216</v>
      </c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15" t="s">
        <v>217</v>
      </c>
      <c r="M366" s="27"/>
    </row>
    <row r="367" spans="1:13" s="4" customFormat="1" ht="60" customHeight="1" x14ac:dyDescent="0.25">
      <c r="A367" s="74" t="s">
        <v>47</v>
      </c>
      <c r="B367" s="74"/>
      <c r="C367" s="74" t="s">
        <v>40</v>
      </c>
      <c r="D367" s="74"/>
      <c r="E367" s="55">
        <v>2674</v>
      </c>
      <c r="F367" s="55">
        <v>3547</v>
      </c>
      <c r="G367" s="55">
        <v>2674</v>
      </c>
      <c r="H367" s="55">
        <f>G367-E367</f>
        <v>0</v>
      </c>
      <c r="I367" s="21">
        <f t="shared" ref="I367" si="78">G367/E367</f>
        <v>1</v>
      </c>
      <c r="J367" s="80" t="s">
        <v>266</v>
      </c>
      <c r="K367" s="81"/>
      <c r="L367" s="15" t="s">
        <v>217</v>
      </c>
      <c r="M367" s="22" t="s">
        <v>591</v>
      </c>
    </row>
    <row r="368" spans="1:13" s="4" customFormat="1" ht="36" customHeight="1" x14ac:dyDescent="0.25">
      <c r="A368" s="73" t="s">
        <v>139</v>
      </c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15" t="s">
        <v>256</v>
      </c>
      <c r="M368" s="27"/>
    </row>
    <row r="369" spans="1:14" s="4" customFormat="1" ht="45" customHeight="1" x14ac:dyDescent="0.25">
      <c r="A369" s="74" t="s">
        <v>48</v>
      </c>
      <c r="B369" s="74"/>
      <c r="C369" s="74" t="s">
        <v>49</v>
      </c>
      <c r="D369" s="74"/>
      <c r="E369" s="20">
        <v>27</v>
      </c>
      <c r="F369" s="20">
        <v>27</v>
      </c>
      <c r="G369" s="20">
        <v>27</v>
      </c>
      <c r="H369" s="55">
        <f>G369-E369</f>
        <v>0</v>
      </c>
      <c r="I369" s="21">
        <f t="shared" si="71"/>
        <v>1</v>
      </c>
      <c r="J369" s="80" t="s">
        <v>266</v>
      </c>
      <c r="K369" s="81"/>
      <c r="L369" s="15" t="s">
        <v>256</v>
      </c>
      <c r="M369" s="22" t="s">
        <v>592</v>
      </c>
    </row>
    <row r="370" spans="1:14" s="4" customFormat="1" ht="32.25" customHeight="1" x14ac:dyDescent="0.25">
      <c r="A370" s="73" t="s">
        <v>94</v>
      </c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15" t="s">
        <v>211</v>
      </c>
      <c r="M370" s="27"/>
    </row>
    <row r="371" spans="1:14" s="4" customFormat="1" ht="45" customHeight="1" x14ac:dyDescent="0.25">
      <c r="A371" s="74" t="s">
        <v>48</v>
      </c>
      <c r="B371" s="74"/>
      <c r="C371" s="74" t="s">
        <v>50</v>
      </c>
      <c r="D371" s="74"/>
      <c r="E371" s="20">
        <v>20</v>
      </c>
      <c r="F371" s="20">
        <v>20</v>
      </c>
      <c r="G371" s="20">
        <v>20</v>
      </c>
      <c r="H371" s="55">
        <f>G371-E371</f>
        <v>0</v>
      </c>
      <c r="I371" s="21">
        <f t="shared" si="71"/>
        <v>1</v>
      </c>
      <c r="J371" s="80" t="s">
        <v>266</v>
      </c>
      <c r="K371" s="81"/>
      <c r="L371" s="15" t="s">
        <v>211</v>
      </c>
      <c r="M371" s="22" t="s">
        <v>593</v>
      </c>
    </row>
    <row r="372" spans="1:14" s="4" customFormat="1" ht="34.5" customHeight="1" x14ac:dyDescent="0.25">
      <c r="A372" s="73" t="s">
        <v>95</v>
      </c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15" t="s">
        <v>212</v>
      </c>
      <c r="M372" s="27"/>
    </row>
    <row r="373" spans="1:14" s="4" customFormat="1" ht="45" customHeight="1" x14ac:dyDescent="0.25">
      <c r="A373" s="74" t="s">
        <v>48</v>
      </c>
      <c r="B373" s="74"/>
      <c r="C373" s="74" t="s">
        <v>49</v>
      </c>
      <c r="D373" s="74"/>
      <c r="E373" s="20">
        <v>20</v>
      </c>
      <c r="F373" s="20">
        <v>20</v>
      </c>
      <c r="G373" s="20">
        <v>20</v>
      </c>
      <c r="H373" s="55">
        <f>G373-E373</f>
        <v>0</v>
      </c>
      <c r="I373" s="21">
        <f t="shared" si="71"/>
        <v>1</v>
      </c>
      <c r="J373" s="80" t="s">
        <v>266</v>
      </c>
      <c r="K373" s="81"/>
      <c r="L373" s="15" t="s">
        <v>212</v>
      </c>
      <c r="M373" s="22" t="s">
        <v>594</v>
      </c>
    </row>
    <row r="374" spans="1:14" s="4" customFormat="1" ht="33" customHeight="1" x14ac:dyDescent="0.25">
      <c r="A374" s="73" t="s">
        <v>96</v>
      </c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15" t="s">
        <v>213</v>
      </c>
      <c r="M374" s="27"/>
    </row>
    <row r="375" spans="1:14" s="4" customFormat="1" ht="45" customHeight="1" x14ac:dyDescent="0.25">
      <c r="A375" s="74" t="s">
        <v>48</v>
      </c>
      <c r="B375" s="74"/>
      <c r="C375" s="74" t="s">
        <v>49</v>
      </c>
      <c r="D375" s="74"/>
      <c r="E375" s="20">
        <v>12</v>
      </c>
      <c r="F375" s="20">
        <v>12</v>
      </c>
      <c r="G375" s="20">
        <v>12</v>
      </c>
      <c r="H375" s="55">
        <f>G375-E375</f>
        <v>0</v>
      </c>
      <c r="I375" s="21">
        <f t="shared" si="71"/>
        <v>1</v>
      </c>
      <c r="J375" s="80" t="s">
        <v>266</v>
      </c>
      <c r="K375" s="81"/>
      <c r="L375" s="15" t="s">
        <v>213</v>
      </c>
      <c r="M375" s="22" t="s">
        <v>594</v>
      </c>
    </row>
    <row r="376" spans="1:14" s="4" customFormat="1" ht="17.45" customHeight="1" x14ac:dyDescent="0.25">
      <c r="A376" s="73" t="s">
        <v>140</v>
      </c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15" t="s">
        <v>257</v>
      </c>
      <c r="M376" s="27"/>
    </row>
    <row r="377" spans="1:14" s="4" customFormat="1" ht="60" customHeight="1" x14ac:dyDescent="0.25">
      <c r="A377" s="74" t="s">
        <v>51</v>
      </c>
      <c r="B377" s="74"/>
      <c r="C377" s="74" t="s">
        <v>52</v>
      </c>
      <c r="D377" s="74"/>
      <c r="E377" s="20">
        <v>34</v>
      </c>
      <c r="F377" s="20">
        <v>34</v>
      </c>
      <c r="G377" s="20">
        <v>34</v>
      </c>
      <c r="H377" s="55">
        <f>G377-E377</f>
        <v>0</v>
      </c>
      <c r="I377" s="21">
        <f t="shared" si="71"/>
        <v>1</v>
      </c>
      <c r="J377" s="80" t="s">
        <v>266</v>
      </c>
      <c r="K377" s="81"/>
      <c r="L377" s="15" t="s">
        <v>257</v>
      </c>
      <c r="M377" s="22" t="s">
        <v>595</v>
      </c>
    </row>
    <row r="378" spans="1:14" s="4" customFormat="1" ht="22.7" customHeight="1" x14ac:dyDescent="0.25">
      <c r="A378" s="73" t="s">
        <v>258</v>
      </c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15" t="s">
        <v>259</v>
      </c>
      <c r="M378" s="27"/>
    </row>
    <row r="379" spans="1:14" s="4" customFormat="1" ht="32.25" customHeight="1" x14ac:dyDescent="0.25">
      <c r="A379" s="88" t="s">
        <v>51</v>
      </c>
      <c r="B379" s="89"/>
      <c r="C379" s="88" t="s">
        <v>49</v>
      </c>
      <c r="D379" s="89"/>
      <c r="E379" s="92">
        <v>110</v>
      </c>
      <c r="F379" s="20">
        <v>110</v>
      </c>
      <c r="G379" s="92">
        <v>110</v>
      </c>
      <c r="H379" s="101">
        <f>G379-E379</f>
        <v>0</v>
      </c>
      <c r="I379" s="103">
        <f t="shared" si="71"/>
        <v>1</v>
      </c>
      <c r="J379" s="105" t="s">
        <v>266</v>
      </c>
      <c r="K379" s="106"/>
      <c r="L379" s="86" t="s">
        <v>259</v>
      </c>
      <c r="M379" s="75" t="s">
        <v>596</v>
      </c>
    </row>
    <row r="380" spans="1:14" s="4" customFormat="1" ht="32.25" customHeight="1" x14ac:dyDescent="0.25">
      <c r="A380" s="90"/>
      <c r="B380" s="91"/>
      <c r="C380" s="90"/>
      <c r="D380" s="91"/>
      <c r="E380" s="93"/>
      <c r="F380" s="20"/>
      <c r="G380" s="93"/>
      <c r="H380" s="102"/>
      <c r="I380" s="104"/>
      <c r="J380" s="107"/>
      <c r="K380" s="108"/>
      <c r="L380" s="87"/>
      <c r="M380" s="77"/>
    </row>
    <row r="381" spans="1:14" s="4" customFormat="1" ht="15" customHeight="1" x14ac:dyDescent="0.25">
      <c r="A381" s="73" t="s">
        <v>260</v>
      </c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15" t="s">
        <v>261</v>
      </c>
      <c r="M381" s="27"/>
    </row>
    <row r="382" spans="1:14" s="4" customFormat="1" ht="45" customHeight="1" x14ac:dyDescent="0.25">
      <c r="A382" s="74" t="s">
        <v>51</v>
      </c>
      <c r="B382" s="74"/>
      <c r="C382" s="74" t="s">
        <v>49</v>
      </c>
      <c r="D382" s="74"/>
      <c r="E382" s="20">
        <v>15</v>
      </c>
      <c r="F382" s="20">
        <v>15</v>
      </c>
      <c r="G382" s="20">
        <v>15</v>
      </c>
      <c r="H382" s="55">
        <f>G382-E382</f>
        <v>0</v>
      </c>
      <c r="I382" s="21">
        <f t="shared" si="71"/>
        <v>1</v>
      </c>
      <c r="J382" s="80" t="s">
        <v>266</v>
      </c>
      <c r="K382" s="81"/>
      <c r="L382" s="15" t="s">
        <v>261</v>
      </c>
      <c r="M382" s="75" t="s">
        <v>597</v>
      </c>
    </row>
    <row r="383" spans="1:14" s="4" customFormat="1" ht="15" customHeight="1" x14ac:dyDescent="0.25">
      <c r="A383" s="73" t="s">
        <v>141</v>
      </c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34" t="s">
        <v>218</v>
      </c>
      <c r="M383" s="77"/>
    </row>
    <row r="384" spans="1:14" s="4" customFormat="1" ht="45" customHeight="1" x14ac:dyDescent="0.25">
      <c r="A384" s="74" t="s">
        <v>53</v>
      </c>
      <c r="B384" s="74"/>
      <c r="C384" s="74" t="s">
        <v>54</v>
      </c>
      <c r="D384" s="74"/>
      <c r="E384" s="55">
        <v>144919</v>
      </c>
      <c r="F384" s="55">
        <v>142200</v>
      </c>
      <c r="G384" s="55">
        <v>175000</v>
      </c>
      <c r="H384" s="55">
        <f>G384-E384</f>
        <v>30081</v>
      </c>
      <c r="I384" s="21">
        <f t="shared" si="71"/>
        <v>1.2075711259393178</v>
      </c>
      <c r="J384" s="80" t="s">
        <v>578</v>
      </c>
      <c r="K384" s="81"/>
      <c r="L384" s="34" t="s">
        <v>218</v>
      </c>
      <c r="M384" s="75" t="s">
        <v>598</v>
      </c>
      <c r="N384" s="4" t="s">
        <v>247</v>
      </c>
    </row>
    <row r="385" spans="1:14" s="4" customFormat="1" ht="15" customHeight="1" x14ac:dyDescent="0.25">
      <c r="A385" s="73" t="s">
        <v>219</v>
      </c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34" t="s">
        <v>220</v>
      </c>
      <c r="M385" s="77"/>
    </row>
    <row r="386" spans="1:14" s="4" customFormat="1" ht="60" customHeight="1" x14ac:dyDescent="0.25">
      <c r="A386" s="74" t="s">
        <v>55</v>
      </c>
      <c r="B386" s="74"/>
      <c r="C386" s="74" t="s">
        <v>54</v>
      </c>
      <c r="D386" s="74"/>
      <c r="E386" s="55">
        <v>109800</v>
      </c>
      <c r="F386" s="55">
        <v>109800</v>
      </c>
      <c r="G386" s="55">
        <v>105408</v>
      </c>
      <c r="H386" s="55">
        <f>G386-E386</f>
        <v>-4392</v>
      </c>
      <c r="I386" s="21">
        <f t="shared" si="71"/>
        <v>0.96</v>
      </c>
      <c r="J386" s="80" t="s">
        <v>262</v>
      </c>
      <c r="K386" s="81"/>
      <c r="L386" s="34" t="s">
        <v>220</v>
      </c>
      <c r="M386" s="75" t="s">
        <v>599</v>
      </c>
      <c r="N386" s="4" t="s">
        <v>248</v>
      </c>
    </row>
    <row r="387" spans="1:14" s="4" customFormat="1" ht="15" customHeight="1" x14ac:dyDescent="0.25">
      <c r="A387" s="73" t="s">
        <v>221</v>
      </c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34" t="s">
        <v>222</v>
      </c>
      <c r="M387" s="77"/>
    </row>
    <row r="388" spans="1:14" s="4" customFormat="1" ht="45" customHeight="1" x14ac:dyDescent="0.25">
      <c r="A388" s="74" t="s">
        <v>55</v>
      </c>
      <c r="B388" s="74"/>
      <c r="C388" s="74" t="s">
        <v>56</v>
      </c>
      <c r="D388" s="74"/>
      <c r="E388" s="55">
        <v>4700</v>
      </c>
      <c r="F388" s="55">
        <v>4800</v>
      </c>
      <c r="G388" s="57">
        <v>4500</v>
      </c>
      <c r="H388" s="55">
        <f>G388-E388</f>
        <v>-200</v>
      </c>
      <c r="I388" s="21">
        <f t="shared" si="71"/>
        <v>0.95744680851063835</v>
      </c>
      <c r="J388" s="80" t="s">
        <v>262</v>
      </c>
      <c r="K388" s="81"/>
      <c r="L388" s="34" t="s">
        <v>222</v>
      </c>
      <c r="M388" s="75" t="s">
        <v>600</v>
      </c>
    </row>
    <row r="389" spans="1:14" s="4" customFormat="1" ht="15" customHeight="1" x14ac:dyDescent="0.25">
      <c r="A389" s="73" t="s">
        <v>223</v>
      </c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34" t="s">
        <v>224</v>
      </c>
      <c r="M389" s="77"/>
    </row>
    <row r="390" spans="1:14" s="4" customFormat="1" ht="45" customHeight="1" x14ac:dyDescent="0.25">
      <c r="A390" s="74" t="s">
        <v>55</v>
      </c>
      <c r="B390" s="74"/>
      <c r="C390" s="74" t="s">
        <v>57</v>
      </c>
      <c r="D390" s="74"/>
      <c r="E390" s="55">
        <v>300000</v>
      </c>
      <c r="F390" s="55">
        <v>350000</v>
      </c>
      <c r="G390" s="55">
        <v>291000</v>
      </c>
      <c r="H390" s="55">
        <f>G390-E390</f>
        <v>-9000</v>
      </c>
      <c r="I390" s="21">
        <f t="shared" si="71"/>
        <v>0.97</v>
      </c>
      <c r="J390" s="80" t="s">
        <v>262</v>
      </c>
      <c r="K390" s="81"/>
      <c r="L390" s="34" t="s">
        <v>224</v>
      </c>
      <c r="M390" s="75" t="s">
        <v>601</v>
      </c>
    </row>
    <row r="391" spans="1:14" s="4" customFormat="1" ht="15" customHeight="1" x14ac:dyDescent="0.25">
      <c r="A391" s="73" t="s">
        <v>97</v>
      </c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15" t="s">
        <v>197</v>
      </c>
      <c r="M391" s="77"/>
    </row>
    <row r="392" spans="1:14" s="4" customFormat="1" ht="15" customHeight="1" x14ac:dyDescent="0.25">
      <c r="A392" s="88" t="s">
        <v>59</v>
      </c>
      <c r="B392" s="89"/>
      <c r="C392" s="74" t="s">
        <v>58</v>
      </c>
      <c r="D392" s="74"/>
      <c r="E392" s="74">
        <v>5</v>
      </c>
      <c r="F392" s="92">
        <v>5</v>
      </c>
      <c r="G392" s="74">
        <v>5</v>
      </c>
      <c r="H392" s="74">
        <v>0</v>
      </c>
      <c r="I392" s="94">
        <f>G392/E392</f>
        <v>1</v>
      </c>
      <c r="J392" s="95" t="s">
        <v>266</v>
      </c>
      <c r="K392" s="96"/>
      <c r="L392" s="86" t="s">
        <v>197</v>
      </c>
      <c r="M392" s="75" t="s">
        <v>602</v>
      </c>
    </row>
    <row r="393" spans="1:14" s="4" customFormat="1" ht="50.25" customHeight="1" x14ac:dyDescent="0.25">
      <c r="A393" s="90"/>
      <c r="B393" s="91"/>
      <c r="C393" s="74"/>
      <c r="D393" s="74"/>
      <c r="E393" s="74"/>
      <c r="F393" s="93"/>
      <c r="G393" s="74"/>
      <c r="H393" s="74"/>
      <c r="I393" s="94"/>
      <c r="J393" s="97"/>
      <c r="K393" s="98"/>
      <c r="L393" s="99"/>
      <c r="M393" s="77"/>
    </row>
    <row r="394" spans="1:14" s="4" customFormat="1" ht="15" customHeight="1" x14ac:dyDescent="0.25">
      <c r="A394" s="73" t="s">
        <v>98</v>
      </c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15" t="s">
        <v>198</v>
      </c>
      <c r="M394" s="54"/>
    </row>
    <row r="395" spans="1:14" s="4" customFormat="1" ht="15" customHeight="1" x14ac:dyDescent="0.25">
      <c r="A395" s="88" t="s">
        <v>59</v>
      </c>
      <c r="B395" s="89"/>
      <c r="C395" s="74" t="s">
        <v>58</v>
      </c>
      <c r="D395" s="74"/>
      <c r="E395" s="74">
        <v>1</v>
      </c>
      <c r="F395" s="92">
        <v>1</v>
      </c>
      <c r="G395" s="74">
        <v>1</v>
      </c>
      <c r="H395" s="74">
        <v>0</v>
      </c>
      <c r="I395" s="94">
        <f>G395/E395</f>
        <v>1</v>
      </c>
      <c r="J395" s="95" t="s">
        <v>266</v>
      </c>
      <c r="K395" s="96"/>
      <c r="L395" s="86" t="s">
        <v>198</v>
      </c>
      <c r="M395" s="75" t="s">
        <v>603</v>
      </c>
    </row>
    <row r="396" spans="1:14" s="4" customFormat="1" ht="54" customHeight="1" x14ac:dyDescent="0.25">
      <c r="A396" s="90"/>
      <c r="B396" s="91"/>
      <c r="C396" s="74"/>
      <c r="D396" s="74"/>
      <c r="E396" s="74"/>
      <c r="F396" s="93"/>
      <c r="G396" s="74"/>
      <c r="H396" s="74"/>
      <c r="I396" s="94"/>
      <c r="J396" s="97"/>
      <c r="K396" s="98"/>
      <c r="L396" s="87"/>
      <c r="M396" s="77"/>
    </row>
    <row r="397" spans="1:14" s="4" customFormat="1" ht="28.5" customHeight="1" x14ac:dyDescent="0.25">
      <c r="A397" s="73" t="s">
        <v>99</v>
      </c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58" t="s">
        <v>225</v>
      </c>
      <c r="M397" s="59"/>
    </row>
    <row r="398" spans="1:14" s="4" customFormat="1" ht="15" customHeight="1" x14ac:dyDescent="0.25">
      <c r="A398" s="88" t="s">
        <v>59</v>
      </c>
      <c r="B398" s="89"/>
      <c r="C398" s="74" t="s">
        <v>58</v>
      </c>
      <c r="D398" s="74"/>
      <c r="E398" s="74">
        <v>1</v>
      </c>
      <c r="F398" s="92">
        <v>1</v>
      </c>
      <c r="G398" s="74">
        <v>1</v>
      </c>
      <c r="H398" s="74">
        <v>0</v>
      </c>
      <c r="I398" s="94">
        <f>G398/E398</f>
        <v>1</v>
      </c>
      <c r="J398" s="95" t="s">
        <v>266</v>
      </c>
      <c r="K398" s="96"/>
      <c r="L398" s="86" t="s">
        <v>225</v>
      </c>
      <c r="M398" s="75" t="s">
        <v>604</v>
      </c>
    </row>
    <row r="399" spans="1:14" s="4" customFormat="1" ht="60" customHeight="1" x14ac:dyDescent="0.25">
      <c r="A399" s="90"/>
      <c r="B399" s="91"/>
      <c r="C399" s="74"/>
      <c r="D399" s="74"/>
      <c r="E399" s="74"/>
      <c r="F399" s="93"/>
      <c r="G399" s="74"/>
      <c r="H399" s="74"/>
      <c r="I399" s="94"/>
      <c r="J399" s="97"/>
      <c r="K399" s="98"/>
      <c r="L399" s="87"/>
      <c r="M399" s="77"/>
    </row>
    <row r="400" spans="1:14" s="4" customFormat="1" ht="32.25" customHeight="1" x14ac:dyDescent="0.25">
      <c r="A400" s="73" t="s">
        <v>148</v>
      </c>
      <c r="B400" s="100"/>
      <c r="C400" s="100"/>
      <c r="D400" s="100"/>
      <c r="E400" s="100"/>
      <c r="F400" s="100"/>
      <c r="G400" s="100"/>
      <c r="H400" s="100"/>
      <c r="I400" s="100"/>
      <c r="J400" s="100"/>
      <c r="K400" s="100"/>
      <c r="L400" s="15" t="s">
        <v>199</v>
      </c>
      <c r="M400" s="27"/>
    </row>
    <row r="401" spans="1:13" s="4" customFormat="1" ht="60" customHeight="1" x14ac:dyDescent="0.25">
      <c r="A401" s="74" t="s">
        <v>59</v>
      </c>
      <c r="B401" s="74"/>
      <c r="C401" s="74" t="s">
        <v>58</v>
      </c>
      <c r="D401" s="74"/>
      <c r="E401" s="20">
        <v>1</v>
      </c>
      <c r="F401" s="20">
        <v>1</v>
      </c>
      <c r="G401" s="20">
        <v>1</v>
      </c>
      <c r="H401" s="20">
        <f>G401-E401</f>
        <v>0</v>
      </c>
      <c r="I401" s="21">
        <f t="shared" ref="I401:I405" si="79">G401/E401</f>
        <v>1</v>
      </c>
      <c r="J401" s="80" t="s">
        <v>266</v>
      </c>
      <c r="K401" s="81"/>
      <c r="L401" s="15" t="s">
        <v>199</v>
      </c>
      <c r="M401" s="75" t="s">
        <v>604</v>
      </c>
    </row>
    <row r="402" spans="1:13" s="4" customFormat="1" ht="15" customHeight="1" x14ac:dyDescent="0.25">
      <c r="A402" s="73" t="s">
        <v>100</v>
      </c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29" t="s">
        <v>200</v>
      </c>
      <c r="M402" s="77"/>
    </row>
    <row r="403" spans="1:13" s="4" customFormat="1" ht="60" customHeight="1" x14ac:dyDescent="0.25">
      <c r="A403" s="74" t="s">
        <v>59</v>
      </c>
      <c r="B403" s="74"/>
      <c r="C403" s="74" t="s">
        <v>58</v>
      </c>
      <c r="D403" s="74"/>
      <c r="E403" s="20">
        <v>6</v>
      </c>
      <c r="F403" s="20">
        <v>6</v>
      </c>
      <c r="G403" s="20">
        <v>6</v>
      </c>
      <c r="H403" s="20">
        <f>G403-E403</f>
        <v>0</v>
      </c>
      <c r="I403" s="21">
        <f t="shared" si="79"/>
        <v>1</v>
      </c>
      <c r="J403" s="80" t="s">
        <v>266</v>
      </c>
      <c r="K403" s="81"/>
      <c r="L403" s="29" t="s">
        <v>200</v>
      </c>
      <c r="M403" s="75" t="s">
        <v>605</v>
      </c>
    </row>
    <row r="404" spans="1:13" s="4" customFormat="1" ht="15.75" customHeight="1" x14ac:dyDescent="0.25">
      <c r="A404" s="73" t="s">
        <v>149</v>
      </c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29" t="s">
        <v>226</v>
      </c>
      <c r="M404" s="77"/>
    </row>
    <row r="405" spans="1:13" s="4" customFormat="1" ht="81.75" customHeight="1" x14ac:dyDescent="0.25">
      <c r="A405" s="74" t="s">
        <v>59</v>
      </c>
      <c r="B405" s="74"/>
      <c r="C405" s="74" t="s">
        <v>60</v>
      </c>
      <c r="D405" s="74"/>
      <c r="E405" s="20">
        <v>2</v>
      </c>
      <c r="F405" s="20">
        <v>2</v>
      </c>
      <c r="G405" s="20">
        <v>2</v>
      </c>
      <c r="H405" s="20">
        <f>G405-E405</f>
        <v>0</v>
      </c>
      <c r="I405" s="21">
        <f t="shared" si="79"/>
        <v>1</v>
      </c>
      <c r="J405" s="80" t="s">
        <v>266</v>
      </c>
      <c r="K405" s="81"/>
      <c r="L405" s="29" t="s">
        <v>226</v>
      </c>
      <c r="M405" s="75" t="s">
        <v>606</v>
      </c>
    </row>
    <row r="406" spans="1:13" s="4" customFormat="1" ht="45" customHeight="1" x14ac:dyDescent="0.25">
      <c r="A406" s="78" t="s">
        <v>61</v>
      </c>
      <c r="B406" s="78"/>
      <c r="C406" s="78"/>
      <c r="D406" s="78"/>
      <c r="E406" s="78"/>
      <c r="F406" s="78"/>
      <c r="G406" s="78"/>
      <c r="H406" s="78"/>
      <c r="I406" s="78"/>
      <c r="J406" s="78"/>
      <c r="K406" s="78"/>
      <c r="L406" s="60"/>
      <c r="M406" s="77"/>
    </row>
    <row r="407" spans="1:13" s="4" customFormat="1" ht="15" customHeight="1" x14ac:dyDescent="0.25">
      <c r="A407" s="73" t="s">
        <v>150</v>
      </c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60"/>
      <c r="M407" s="61"/>
    </row>
    <row r="408" spans="1:13" s="4" customFormat="1" ht="45" customHeight="1" x14ac:dyDescent="0.25">
      <c r="A408" s="74" t="s">
        <v>62</v>
      </c>
      <c r="B408" s="74"/>
      <c r="C408" s="74" t="s">
        <v>58</v>
      </c>
      <c r="D408" s="74"/>
      <c r="E408" s="20">
        <v>1</v>
      </c>
      <c r="F408" s="20">
        <v>1</v>
      </c>
      <c r="G408" s="20">
        <v>1</v>
      </c>
      <c r="H408" s="20">
        <v>0</v>
      </c>
      <c r="I408" s="62">
        <v>1</v>
      </c>
      <c r="J408" s="79" t="s">
        <v>28</v>
      </c>
      <c r="K408" s="79"/>
      <c r="L408" s="20" t="s">
        <v>147</v>
      </c>
      <c r="M408" s="63" t="s">
        <v>335</v>
      </c>
    </row>
    <row r="409" spans="1:13" s="6" customFormat="1" ht="15" customHeight="1" x14ac:dyDescent="0.25">
      <c r="A409" s="73" t="s">
        <v>151</v>
      </c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15"/>
      <c r="M409" s="27"/>
    </row>
    <row r="410" spans="1:13" s="4" customFormat="1" ht="45" customHeight="1" x14ac:dyDescent="0.25">
      <c r="A410" s="74" t="s">
        <v>62</v>
      </c>
      <c r="B410" s="74"/>
      <c r="C410" s="74" t="s">
        <v>58</v>
      </c>
      <c r="D410" s="74"/>
      <c r="E410" s="20">
        <v>4</v>
      </c>
      <c r="F410" s="20">
        <v>4</v>
      </c>
      <c r="G410" s="20">
        <v>4</v>
      </c>
      <c r="H410" s="20">
        <v>0</v>
      </c>
      <c r="I410" s="62">
        <v>1</v>
      </c>
      <c r="J410" s="79" t="s">
        <v>28</v>
      </c>
      <c r="K410" s="79"/>
      <c r="L410" s="20" t="s">
        <v>145</v>
      </c>
      <c r="M410" s="63" t="s">
        <v>336</v>
      </c>
    </row>
    <row r="411" spans="1:13" s="4" customFormat="1" ht="19.5" customHeight="1" x14ac:dyDescent="0.25">
      <c r="A411" s="85" t="s">
        <v>152</v>
      </c>
      <c r="B411" s="85"/>
      <c r="C411" s="85"/>
      <c r="D411" s="85"/>
      <c r="E411" s="85"/>
      <c r="F411" s="85"/>
      <c r="G411" s="85"/>
      <c r="H411" s="85"/>
      <c r="I411" s="85"/>
      <c r="J411" s="85"/>
      <c r="K411" s="85"/>
      <c r="L411" s="34"/>
      <c r="M411" s="26"/>
    </row>
    <row r="412" spans="1:13" s="4" customFormat="1" ht="45" customHeight="1" x14ac:dyDescent="0.25">
      <c r="A412" s="74" t="s">
        <v>62</v>
      </c>
      <c r="B412" s="74"/>
      <c r="C412" s="74" t="s">
        <v>58</v>
      </c>
      <c r="D412" s="74"/>
      <c r="E412" s="20">
        <v>1</v>
      </c>
      <c r="F412" s="20">
        <v>1</v>
      </c>
      <c r="G412" s="20">
        <v>1</v>
      </c>
      <c r="H412" s="20">
        <v>0</v>
      </c>
      <c r="I412" s="62">
        <v>1</v>
      </c>
      <c r="J412" s="79" t="s">
        <v>28</v>
      </c>
      <c r="K412" s="79"/>
      <c r="L412" s="20" t="s">
        <v>146</v>
      </c>
      <c r="M412" s="63" t="s">
        <v>339</v>
      </c>
    </row>
    <row r="413" spans="1:13" s="4" customFormat="1" ht="15" customHeight="1" x14ac:dyDescent="0.25">
      <c r="A413" s="73" t="s">
        <v>153</v>
      </c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15"/>
      <c r="M413" s="27"/>
    </row>
    <row r="414" spans="1:13" s="4" customFormat="1" ht="45" customHeight="1" x14ac:dyDescent="0.25">
      <c r="A414" s="74" t="s">
        <v>62</v>
      </c>
      <c r="B414" s="74"/>
      <c r="C414" s="74" t="s">
        <v>58</v>
      </c>
      <c r="D414" s="74"/>
      <c r="E414" s="20">
        <v>1</v>
      </c>
      <c r="F414" s="20">
        <v>1</v>
      </c>
      <c r="G414" s="20">
        <v>1</v>
      </c>
      <c r="H414" s="20">
        <v>0</v>
      </c>
      <c r="I414" s="62">
        <v>1</v>
      </c>
      <c r="J414" s="79" t="s">
        <v>28</v>
      </c>
      <c r="K414" s="79"/>
      <c r="L414" s="20" t="s">
        <v>144</v>
      </c>
      <c r="M414" s="63" t="s">
        <v>337</v>
      </c>
    </row>
    <row r="415" spans="1:13" s="4" customFormat="1" ht="15" customHeight="1" x14ac:dyDescent="0.25">
      <c r="A415" s="73" t="s">
        <v>154</v>
      </c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15"/>
      <c r="M415" s="27"/>
    </row>
    <row r="416" spans="1:13" s="4" customFormat="1" ht="45" customHeight="1" x14ac:dyDescent="0.25">
      <c r="A416" s="74" t="s">
        <v>62</v>
      </c>
      <c r="B416" s="74"/>
      <c r="C416" s="74" t="s">
        <v>58</v>
      </c>
      <c r="D416" s="74"/>
      <c r="E416" s="20">
        <v>3</v>
      </c>
      <c r="F416" s="20">
        <v>3</v>
      </c>
      <c r="G416" s="20">
        <v>3</v>
      </c>
      <c r="H416" s="20">
        <v>0</v>
      </c>
      <c r="I416" s="62">
        <v>1</v>
      </c>
      <c r="J416" s="80" t="s">
        <v>28</v>
      </c>
      <c r="K416" s="81"/>
      <c r="L416" s="20" t="s">
        <v>155</v>
      </c>
      <c r="M416" s="63" t="s">
        <v>338</v>
      </c>
    </row>
    <row r="417" spans="1:13" s="4" customFormat="1" ht="15" customHeight="1" x14ac:dyDescent="0.25">
      <c r="A417" s="73" t="s">
        <v>77</v>
      </c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15"/>
      <c r="M417" s="27"/>
    </row>
    <row r="418" spans="1:13" s="4" customFormat="1" ht="64.5" customHeight="1" x14ac:dyDescent="0.25">
      <c r="A418" s="74" t="s">
        <v>63</v>
      </c>
      <c r="B418" s="74"/>
      <c r="C418" s="74" t="s">
        <v>64</v>
      </c>
      <c r="D418" s="74"/>
      <c r="E418" s="20">
        <v>165</v>
      </c>
      <c r="F418" s="20">
        <v>233</v>
      </c>
      <c r="G418" s="20">
        <v>165.1</v>
      </c>
      <c r="H418" s="20">
        <f>G418-E418</f>
        <v>9.9999999999994316E-2</v>
      </c>
      <c r="I418" s="62">
        <f>G418/E418</f>
        <v>1.0006060606060605</v>
      </c>
      <c r="J418" s="80" t="s">
        <v>229</v>
      </c>
      <c r="K418" s="81"/>
      <c r="L418" s="20" t="s">
        <v>156</v>
      </c>
      <c r="M418" s="63" t="s">
        <v>349</v>
      </c>
    </row>
    <row r="419" spans="1:13" s="4" customFormat="1" ht="29.25" customHeight="1" x14ac:dyDescent="0.25">
      <c r="A419" s="73" t="s">
        <v>78</v>
      </c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15"/>
      <c r="M419" s="27"/>
    </row>
    <row r="420" spans="1:13" s="4" customFormat="1" ht="45" customHeight="1" x14ac:dyDescent="0.25">
      <c r="A420" s="74" t="s">
        <v>63</v>
      </c>
      <c r="B420" s="74"/>
      <c r="C420" s="74" t="s">
        <v>64</v>
      </c>
      <c r="D420" s="74"/>
      <c r="E420" s="20">
        <v>196</v>
      </c>
      <c r="F420" s="20">
        <v>135</v>
      </c>
      <c r="G420" s="20">
        <v>194.3</v>
      </c>
      <c r="H420" s="20">
        <f>G420-E420</f>
        <v>-1.6999999999999886</v>
      </c>
      <c r="I420" s="62">
        <f>G420/E420</f>
        <v>0.99132653061224496</v>
      </c>
      <c r="J420" s="80" t="s">
        <v>229</v>
      </c>
      <c r="K420" s="81"/>
      <c r="L420" s="20" t="s">
        <v>157</v>
      </c>
      <c r="M420" s="63" t="s">
        <v>350</v>
      </c>
    </row>
    <row r="421" spans="1:13" s="4" customFormat="1" ht="15" customHeight="1" x14ac:dyDescent="0.25">
      <c r="A421" s="82" t="s">
        <v>79</v>
      </c>
      <c r="B421" s="83"/>
      <c r="C421" s="83"/>
      <c r="D421" s="83"/>
      <c r="E421" s="83"/>
      <c r="F421" s="83"/>
      <c r="G421" s="83"/>
      <c r="H421" s="83"/>
      <c r="I421" s="83"/>
      <c r="J421" s="83"/>
      <c r="K421" s="84"/>
      <c r="L421" s="15"/>
      <c r="M421" s="27"/>
    </row>
    <row r="422" spans="1:13" s="4" customFormat="1" ht="69.75" customHeight="1" x14ac:dyDescent="0.25">
      <c r="A422" s="74" t="s">
        <v>63</v>
      </c>
      <c r="B422" s="74"/>
      <c r="C422" s="74" t="s">
        <v>64</v>
      </c>
      <c r="D422" s="74"/>
      <c r="E422" s="20">
        <v>38</v>
      </c>
      <c r="F422" s="20">
        <v>37</v>
      </c>
      <c r="G422" s="20">
        <v>37.799999999999997</v>
      </c>
      <c r="H422" s="20">
        <f>G422-E422</f>
        <v>-0.20000000000000284</v>
      </c>
      <c r="I422" s="62">
        <f>G422/E422</f>
        <v>0.99473684210526303</v>
      </c>
      <c r="J422" s="80" t="s">
        <v>229</v>
      </c>
      <c r="K422" s="81"/>
      <c r="L422" s="20" t="s">
        <v>158</v>
      </c>
      <c r="M422" s="63" t="s">
        <v>351</v>
      </c>
    </row>
    <row r="423" spans="1:13" s="4" customFormat="1" ht="15" customHeight="1" x14ac:dyDescent="0.25">
      <c r="A423" s="82" t="s">
        <v>80</v>
      </c>
      <c r="B423" s="83"/>
      <c r="C423" s="83"/>
      <c r="D423" s="83"/>
      <c r="E423" s="83"/>
      <c r="F423" s="83"/>
      <c r="G423" s="83"/>
      <c r="H423" s="83"/>
      <c r="I423" s="83"/>
      <c r="J423" s="83"/>
      <c r="K423" s="84"/>
      <c r="L423" s="15"/>
      <c r="M423" s="27"/>
    </row>
    <row r="424" spans="1:13" s="4" customFormat="1" ht="45" customHeight="1" x14ac:dyDescent="0.25">
      <c r="A424" s="74" t="s">
        <v>63</v>
      </c>
      <c r="B424" s="74"/>
      <c r="C424" s="74" t="s">
        <v>64</v>
      </c>
      <c r="D424" s="74"/>
      <c r="E424" s="20">
        <v>37</v>
      </c>
      <c r="F424" s="20">
        <v>38</v>
      </c>
      <c r="G424" s="20">
        <v>36.9</v>
      </c>
      <c r="H424" s="20">
        <f>G424-E424</f>
        <v>-0.10000000000000142</v>
      </c>
      <c r="I424" s="62">
        <f>G424/E424</f>
        <v>0.99729729729729721</v>
      </c>
      <c r="J424" s="80" t="s">
        <v>229</v>
      </c>
      <c r="K424" s="81"/>
      <c r="L424" s="20" t="s">
        <v>159</v>
      </c>
      <c r="M424" s="63" t="s">
        <v>352</v>
      </c>
    </row>
    <row r="425" spans="1:13" s="4" customFormat="1" ht="15" customHeight="1" x14ac:dyDescent="0.25">
      <c r="A425" s="73" t="s">
        <v>81</v>
      </c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15"/>
      <c r="M425" s="27"/>
    </row>
    <row r="426" spans="1:13" s="4" customFormat="1" ht="65.25" customHeight="1" x14ac:dyDescent="0.25">
      <c r="A426" s="74" t="s">
        <v>63</v>
      </c>
      <c r="B426" s="74"/>
      <c r="C426" s="74" t="s">
        <v>64</v>
      </c>
      <c r="D426" s="74"/>
      <c r="E426" s="20">
        <v>33</v>
      </c>
      <c r="F426" s="20">
        <v>36</v>
      </c>
      <c r="G426" s="20">
        <v>32.799999999999997</v>
      </c>
      <c r="H426" s="20">
        <f>G426-E426</f>
        <v>-0.20000000000000284</v>
      </c>
      <c r="I426" s="64">
        <f>G426/E426</f>
        <v>0.9939393939393939</v>
      </c>
      <c r="J426" s="80" t="s">
        <v>229</v>
      </c>
      <c r="K426" s="81"/>
      <c r="L426" s="20" t="s">
        <v>160</v>
      </c>
      <c r="M426" s="63" t="s">
        <v>353</v>
      </c>
    </row>
    <row r="427" spans="1:13" s="4" customFormat="1" ht="15" customHeight="1" x14ac:dyDescent="0.25">
      <c r="A427" s="82" t="s">
        <v>82</v>
      </c>
      <c r="B427" s="83"/>
      <c r="C427" s="83"/>
      <c r="D427" s="83"/>
      <c r="E427" s="83"/>
      <c r="F427" s="83"/>
      <c r="G427" s="83"/>
      <c r="H427" s="83"/>
      <c r="I427" s="83"/>
      <c r="J427" s="83"/>
      <c r="K427" s="84"/>
      <c r="L427" s="15"/>
      <c r="M427" s="27"/>
    </row>
    <row r="428" spans="1:13" s="4" customFormat="1" ht="59.25" customHeight="1" x14ac:dyDescent="0.25">
      <c r="A428" s="74" t="s">
        <v>63</v>
      </c>
      <c r="B428" s="74"/>
      <c r="C428" s="74" t="s">
        <v>64</v>
      </c>
      <c r="D428" s="74"/>
      <c r="E428" s="20">
        <v>28</v>
      </c>
      <c r="F428" s="20">
        <v>15</v>
      </c>
      <c r="G428" s="20">
        <v>28.2</v>
      </c>
      <c r="H428" s="20">
        <f>G428-E428</f>
        <v>0.19999999999999929</v>
      </c>
      <c r="I428" s="64">
        <f>G428/E428</f>
        <v>1.0071428571428571</v>
      </c>
      <c r="J428" s="80" t="s">
        <v>229</v>
      </c>
      <c r="K428" s="81"/>
      <c r="L428" s="20" t="s">
        <v>161</v>
      </c>
      <c r="M428" s="63" t="s">
        <v>354</v>
      </c>
    </row>
    <row r="429" spans="1:13" s="4" customFormat="1" ht="15" customHeight="1" x14ac:dyDescent="0.25">
      <c r="A429" s="73" t="s">
        <v>83</v>
      </c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15"/>
      <c r="M429" s="27"/>
    </row>
    <row r="430" spans="1:13" s="4" customFormat="1" ht="62.45" customHeight="1" x14ac:dyDescent="0.25">
      <c r="A430" s="74" t="s">
        <v>63</v>
      </c>
      <c r="B430" s="74"/>
      <c r="C430" s="74" t="s">
        <v>64</v>
      </c>
      <c r="D430" s="74"/>
      <c r="E430" s="20">
        <v>121</v>
      </c>
      <c r="F430" s="20">
        <v>117</v>
      </c>
      <c r="G430" s="20">
        <v>121.4</v>
      </c>
      <c r="H430" s="20">
        <f>G430-E430</f>
        <v>0.40000000000000568</v>
      </c>
      <c r="I430" s="62">
        <f>G430/E430</f>
        <v>1.0033057851239671</v>
      </c>
      <c r="J430" s="80" t="s">
        <v>229</v>
      </c>
      <c r="K430" s="81"/>
      <c r="L430" s="20" t="s">
        <v>162</v>
      </c>
      <c r="M430" s="63" t="s">
        <v>355</v>
      </c>
    </row>
    <row r="431" spans="1:13" s="4" customFormat="1" ht="15" customHeight="1" x14ac:dyDescent="0.25">
      <c r="A431" s="73" t="s">
        <v>84</v>
      </c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15"/>
      <c r="M431" s="27"/>
    </row>
    <row r="432" spans="1:13" s="4" customFormat="1" ht="62.45" customHeight="1" x14ac:dyDescent="0.25">
      <c r="A432" s="74" t="s">
        <v>63</v>
      </c>
      <c r="B432" s="74"/>
      <c r="C432" s="74" t="s">
        <v>64</v>
      </c>
      <c r="D432" s="74"/>
      <c r="E432" s="20">
        <v>46</v>
      </c>
      <c r="F432" s="20">
        <v>53</v>
      </c>
      <c r="G432" s="20">
        <v>46.7</v>
      </c>
      <c r="H432" s="20">
        <f>G432-E432</f>
        <v>0.70000000000000284</v>
      </c>
      <c r="I432" s="62">
        <f>G432/E432</f>
        <v>1.0152173913043478</v>
      </c>
      <c r="J432" s="80" t="s">
        <v>229</v>
      </c>
      <c r="K432" s="81"/>
      <c r="L432" s="20" t="s">
        <v>163</v>
      </c>
      <c r="M432" s="63" t="s">
        <v>356</v>
      </c>
    </row>
    <row r="433" spans="1:13" s="4" customFormat="1" ht="15" customHeight="1" x14ac:dyDescent="0.25">
      <c r="A433" s="73" t="s">
        <v>85</v>
      </c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15"/>
      <c r="M433" s="27"/>
    </row>
    <row r="434" spans="1:13" s="4" customFormat="1" ht="45" customHeight="1" x14ac:dyDescent="0.25">
      <c r="A434" s="74" t="s">
        <v>63</v>
      </c>
      <c r="B434" s="74"/>
      <c r="C434" s="74" t="s">
        <v>64</v>
      </c>
      <c r="D434" s="74"/>
      <c r="E434" s="20">
        <v>100</v>
      </c>
      <c r="F434" s="20">
        <v>76</v>
      </c>
      <c r="G434" s="20">
        <v>100.1</v>
      </c>
      <c r="H434" s="20">
        <f>G434-E434</f>
        <v>9.9999999999994316E-2</v>
      </c>
      <c r="I434" s="62">
        <f>G434/E434</f>
        <v>1.0009999999999999</v>
      </c>
      <c r="J434" s="80" t="s">
        <v>229</v>
      </c>
      <c r="K434" s="81"/>
      <c r="L434" s="20" t="s">
        <v>164</v>
      </c>
      <c r="M434" s="63" t="s">
        <v>357</v>
      </c>
    </row>
    <row r="435" spans="1:13" s="4" customFormat="1" ht="15" customHeight="1" x14ac:dyDescent="0.25">
      <c r="A435" s="73" t="s">
        <v>86</v>
      </c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15"/>
      <c r="M435" s="27"/>
    </row>
    <row r="436" spans="1:13" s="4" customFormat="1" ht="61.5" customHeight="1" x14ac:dyDescent="0.25">
      <c r="A436" s="74" t="s">
        <v>63</v>
      </c>
      <c r="B436" s="74"/>
      <c r="C436" s="74" t="s">
        <v>64</v>
      </c>
      <c r="D436" s="74"/>
      <c r="E436" s="20">
        <v>62</v>
      </c>
      <c r="F436" s="20">
        <v>69</v>
      </c>
      <c r="G436" s="20">
        <v>62.2</v>
      </c>
      <c r="H436" s="20">
        <f>G436-E436</f>
        <v>0.20000000000000284</v>
      </c>
      <c r="I436" s="62">
        <f>G436/E436</f>
        <v>1.0032258064516129</v>
      </c>
      <c r="J436" s="80" t="s">
        <v>229</v>
      </c>
      <c r="K436" s="81"/>
      <c r="L436" s="20" t="s">
        <v>165</v>
      </c>
      <c r="M436" s="63" t="s">
        <v>358</v>
      </c>
    </row>
    <row r="437" spans="1:13" s="4" customFormat="1" ht="21.75" customHeight="1" x14ac:dyDescent="0.25">
      <c r="A437" s="73" t="s">
        <v>359</v>
      </c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15"/>
      <c r="M437" s="27"/>
    </row>
    <row r="438" spans="1:13" s="4" customFormat="1" ht="61.5" customHeight="1" x14ac:dyDescent="0.25">
      <c r="A438" s="74" t="s">
        <v>63</v>
      </c>
      <c r="B438" s="74"/>
      <c r="C438" s="74" t="s">
        <v>64</v>
      </c>
      <c r="D438" s="74"/>
      <c r="E438" s="20">
        <v>468</v>
      </c>
      <c r="F438" s="20">
        <v>69</v>
      </c>
      <c r="G438" s="20">
        <v>445</v>
      </c>
      <c r="H438" s="20">
        <f>G438-E438</f>
        <v>-23</v>
      </c>
      <c r="I438" s="62">
        <f>G438/E438</f>
        <v>0.95085470085470081</v>
      </c>
      <c r="J438" s="80" t="s">
        <v>15</v>
      </c>
      <c r="K438" s="81"/>
      <c r="L438" s="20"/>
      <c r="M438" s="63" t="s">
        <v>360</v>
      </c>
    </row>
    <row r="439" spans="1:13" s="4" customFormat="1" ht="15" customHeight="1" x14ac:dyDescent="0.25">
      <c r="A439" s="73" t="s">
        <v>87</v>
      </c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15"/>
      <c r="M439" s="27"/>
    </row>
    <row r="440" spans="1:13" s="4" customFormat="1" ht="45" customHeight="1" x14ac:dyDescent="0.25">
      <c r="A440" s="74" t="s">
        <v>65</v>
      </c>
      <c r="B440" s="74"/>
      <c r="C440" s="74" t="s">
        <v>64</v>
      </c>
      <c r="D440" s="74"/>
      <c r="E440" s="20">
        <v>27</v>
      </c>
      <c r="F440" s="20">
        <v>30</v>
      </c>
      <c r="G440" s="20">
        <v>27</v>
      </c>
      <c r="H440" s="20">
        <f>G440-E440</f>
        <v>0</v>
      </c>
      <c r="I440" s="62">
        <f>G440/E440</f>
        <v>1</v>
      </c>
      <c r="J440" s="80" t="s">
        <v>28</v>
      </c>
      <c r="K440" s="81"/>
      <c r="L440" s="20" t="s">
        <v>166</v>
      </c>
      <c r="M440" s="63" t="s">
        <v>361</v>
      </c>
    </row>
    <row r="441" spans="1:13" s="4" customFormat="1" ht="15" customHeight="1" x14ac:dyDescent="0.25">
      <c r="A441" s="73" t="s">
        <v>88</v>
      </c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15"/>
      <c r="M441" s="27"/>
    </row>
    <row r="442" spans="1:13" s="4" customFormat="1" ht="60" customHeight="1" x14ac:dyDescent="0.25">
      <c r="A442" s="74" t="s">
        <v>65</v>
      </c>
      <c r="B442" s="74"/>
      <c r="C442" s="74" t="s">
        <v>64</v>
      </c>
      <c r="D442" s="74"/>
      <c r="E442" s="20">
        <v>11</v>
      </c>
      <c r="F442" s="20">
        <v>32</v>
      </c>
      <c r="G442" s="20">
        <v>11</v>
      </c>
      <c r="H442" s="20">
        <f>G442-E442</f>
        <v>0</v>
      </c>
      <c r="I442" s="62">
        <f>G442/E442</f>
        <v>1</v>
      </c>
      <c r="J442" s="80" t="s">
        <v>28</v>
      </c>
      <c r="K442" s="81"/>
      <c r="L442" s="20" t="s">
        <v>167</v>
      </c>
      <c r="M442" s="63" t="s">
        <v>362</v>
      </c>
    </row>
    <row r="443" spans="1:13" s="4" customFormat="1" ht="15" customHeight="1" x14ac:dyDescent="0.25">
      <c r="A443" s="73" t="s">
        <v>89</v>
      </c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15"/>
      <c r="M443" s="27"/>
    </row>
    <row r="444" spans="1:13" s="4" customFormat="1" ht="45" customHeight="1" x14ac:dyDescent="0.25">
      <c r="A444" s="74" t="s">
        <v>65</v>
      </c>
      <c r="B444" s="74"/>
      <c r="C444" s="74" t="s">
        <v>64</v>
      </c>
      <c r="D444" s="74"/>
      <c r="E444" s="20">
        <v>74</v>
      </c>
      <c r="F444" s="20">
        <v>42</v>
      </c>
      <c r="G444" s="20">
        <v>73.3</v>
      </c>
      <c r="H444" s="20">
        <f>G444-E444</f>
        <v>-0.70000000000000284</v>
      </c>
      <c r="I444" s="62">
        <f>G444/E444</f>
        <v>0.99054054054054053</v>
      </c>
      <c r="J444" s="80" t="s">
        <v>15</v>
      </c>
      <c r="K444" s="81"/>
      <c r="L444" s="20" t="s">
        <v>168</v>
      </c>
      <c r="M444" s="63" t="s">
        <v>363</v>
      </c>
    </row>
    <row r="445" spans="1:13" s="4" customFormat="1" ht="15" customHeight="1" x14ac:dyDescent="0.25">
      <c r="A445" s="73" t="s">
        <v>90</v>
      </c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15"/>
      <c r="M445" s="27"/>
    </row>
    <row r="446" spans="1:13" s="4" customFormat="1" ht="45" customHeight="1" x14ac:dyDescent="0.25">
      <c r="A446" s="74" t="s">
        <v>65</v>
      </c>
      <c r="B446" s="74"/>
      <c r="C446" s="74" t="s">
        <v>64</v>
      </c>
      <c r="D446" s="74"/>
      <c r="E446" s="20">
        <v>49</v>
      </c>
      <c r="F446" s="20">
        <v>65</v>
      </c>
      <c r="G446" s="20">
        <v>49.3</v>
      </c>
      <c r="H446" s="20">
        <f>G446-E446</f>
        <v>0.29999999999999716</v>
      </c>
      <c r="I446" s="62">
        <f>G446/E446</f>
        <v>1.0061224489795917</v>
      </c>
      <c r="J446" s="80" t="s">
        <v>229</v>
      </c>
      <c r="K446" s="81"/>
      <c r="L446" s="20" t="s">
        <v>169</v>
      </c>
      <c r="M446" s="63" t="s">
        <v>364</v>
      </c>
    </row>
    <row r="447" spans="1:13" s="4" customFormat="1" ht="15" customHeight="1" x14ac:dyDescent="0.25">
      <c r="A447" s="73" t="s">
        <v>91</v>
      </c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15"/>
      <c r="M447" s="27"/>
    </row>
    <row r="448" spans="1:13" s="4" customFormat="1" ht="65.25" customHeight="1" x14ac:dyDescent="0.25">
      <c r="A448" s="74" t="s">
        <v>65</v>
      </c>
      <c r="B448" s="74"/>
      <c r="C448" s="74" t="s">
        <v>64</v>
      </c>
      <c r="D448" s="74"/>
      <c r="E448" s="20">
        <v>74</v>
      </c>
      <c r="F448" s="20">
        <v>105</v>
      </c>
      <c r="G448" s="20">
        <v>74</v>
      </c>
      <c r="H448" s="20">
        <f>G448-E448</f>
        <v>0</v>
      </c>
      <c r="I448" s="62">
        <f>G448/E448</f>
        <v>1</v>
      </c>
      <c r="J448" s="80" t="s">
        <v>28</v>
      </c>
      <c r="K448" s="81"/>
      <c r="L448" s="20" t="s">
        <v>170</v>
      </c>
      <c r="M448" s="63" t="s">
        <v>365</v>
      </c>
    </row>
    <row r="449" spans="1:13" s="4" customFormat="1" ht="15" customHeight="1" x14ac:dyDescent="0.25">
      <c r="A449" s="73" t="s">
        <v>92</v>
      </c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15"/>
      <c r="M449" s="27"/>
    </row>
    <row r="450" spans="1:13" s="4" customFormat="1" ht="63" customHeight="1" x14ac:dyDescent="0.25">
      <c r="A450" s="74" t="s">
        <v>65</v>
      </c>
      <c r="B450" s="74"/>
      <c r="C450" s="74" t="s">
        <v>64</v>
      </c>
      <c r="D450" s="74"/>
      <c r="E450" s="20">
        <v>101</v>
      </c>
      <c r="F450" s="20">
        <v>57</v>
      </c>
      <c r="G450" s="20">
        <v>100.7</v>
      </c>
      <c r="H450" s="20">
        <f>G450-E450</f>
        <v>-0.29999999999999716</v>
      </c>
      <c r="I450" s="62">
        <f>G450/E450</f>
        <v>0.99702970297029703</v>
      </c>
      <c r="J450" s="80" t="s">
        <v>15</v>
      </c>
      <c r="K450" s="81"/>
      <c r="L450" s="20" t="s">
        <v>171</v>
      </c>
      <c r="M450" s="63" t="s">
        <v>366</v>
      </c>
    </row>
    <row r="451" spans="1:13" s="4" customFormat="1" ht="15" customHeight="1" x14ac:dyDescent="0.25">
      <c r="A451" s="73" t="s">
        <v>93</v>
      </c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15"/>
      <c r="M451" s="27"/>
    </row>
    <row r="452" spans="1:13" s="4" customFormat="1" ht="62.45" customHeight="1" x14ac:dyDescent="0.25">
      <c r="A452" s="74" t="s">
        <v>65</v>
      </c>
      <c r="B452" s="74"/>
      <c r="C452" s="74" t="s">
        <v>102</v>
      </c>
      <c r="D452" s="74"/>
      <c r="E452" s="20">
        <v>4914</v>
      </c>
      <c r="F452" s="20">
        <v>4446</v>
      </c>
      <c r="G452" s="20">
        <v>4914</v>
      </c>
      <c r="H452" s="20">
        <f>G452-E452</f>
        <v>0</v>
      </c>
      <c r="I452" s="62">
        <f>G452/E452</f>
        <v>1</v>
      </c>
      <c r="J452" s="80" t="s">
        <v>28</v>
      </c>
      <c r="K452" s="81"/>
      <c r="L452" s="20" t="s">
        <v>172</v>
      </c>
      <c r="M452" s="63" t="s">
        <v>367</v>
      </c>
    </row>
    <row r="453" spans="1:13" s="4" customFormat="1" ht="15" customHeight="1" x14ac:dyDescent="0.25">
      <c r="A453" s="73" t="s">
        <v>173</v>
      </c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15"/>
      <c r="M453" s="27"/>
    </row>
    <row r="454" spans="1:13" s="4" customFormat="1" ht="45" customHeight="1" x14ac:dyDescent="0.25">
      <c r="A454" s="74" t="s">
        <v>66</v>
      </c>
      <c r="B454" s="74"/>
      <c r="C454" s="74" t="s">
        <v>240</v>
      </c>
      <c r="D454" s="74"/>
      <c r="E454" s="20">
        <v>75</v>
      </c>
      <c r="F454" s="20">
        <v>24</v>
      </c>
      <c r="G454" s="20">
        <v>75</v>
      </c>
      <c r="H454" s="20">
        <f>G454-E454</f>
        <v>0</v>
      </c>
      <c r="I454" s="62">
        <f>G454/E454</f>
        <v>1</v>
      </c>
      <c r="J454" s="79" t="s">
        <v>28</v>
      </c>
      <c r="K454" s="79"/>
      <c r="L454" s="20" t="s">
        <v>174</v>
      </c>
      <c r="M454" s="63" t="s">
        <v>340</v>
      </c>
    </row>
    <row r="455" spans="1:13" s="4" customFormat="1" ht="15" customHeight="1" x14ac:dyDescent="0.25">
      <c r="A455" s="73" t="s">
        <v>175</v>
      </c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15"/>
      <c r="M455" s="27"/>
    </row>
    <row r="456" spans="1:13" s="4" customFormat="1" ht="45" customHeight="1" x14ac:dyDescent="0.25">
      <c r="A456" s="74" t="s">
        <v>66</v>
      </c>
      <c r="B456" s="74"/>
      <c r="C456" s="74" t="s">
        <v>240</v>
      </c>
      <c r="D456" s="74"/>
      <c r="E456" s="20">
        <v>17</v>
      </c>
      <c r="F456" s="20">
        <v>10</v>
      </c>
      <c r="G456" s="20">
        <v>17</v>
      </c>
      <c r="H456" s="20">
        <f>G456-E456</f>
        <v>0</v>
      </c>
      <c r="I456" s="62">
        <f>G456/E456</f>
        <v>1</v>
      </c>
      <c r="J456" s="79" t="s">
        <v>28</v>
      </c>
      <c r="K456" s="79"/>
      <c r="L456" s="20" t="s">
        <v>176</v>
      </c>
      <c r="M456" s="63" t="s">
        <v>341</v>
      </c>
    </row>
    <row r="457" spans="1:13" s="4" customFormat="1" ht="15" customHeight="1" x14ac:dyDescent="0.25">
      <c r="A457" s="73" t="s">
        <v>177</v>
      </c>
      <c r="B457" s="73"/>
      <c r="C457" s="73"/>
      <c r="D457" s="73"/>
      <c r="E457" s="73"/>
      <c r="F457" s="73"/>
      <c r="G457" s="73"/>
      <c r="H457" s="73"/>
      <c r="I457" s="73"/>
      <c r="J457" s="73"/>
      <c r="K457" s="73"/>
      <c r="L457" s="15"/>
      <c r="M457" s="27"/>
    </row>
    <row r="458" spans="1:13" s="4" customFormat="1" ht="45" customHeight="1" x14ac:dyDescent="0.25">
      <c r="A458" s="74" t="s">
        <v>66</v>
      </c>
      <c r="B458" s="74"/>
      <c r="C458" s="74" t="s">
        <v>240</v>
      </c>
      <c r="D458" s="74"/>
      <c r="E458" s="20">
        <v>55</v>
      </c>
      <c r="F458" s="20">
        <v>90</v>
      </c>
      <c r="G458" s="20">
        <v>55</v>
      </c>
      <c r="H458" s="55">
        <f>G458-E458</f>
        <v>0</v>
      </c>
      <c r="I458" s="62">
        <f>G458/E458</f>
        <v>1</v>
      </c>
      <c r="J458" s="79" t="s">
        <v>28</v>
      </c>
      <c r="K458" s="79"/>
      <c r="L458" s="20" t="s">
        <v>178</v>
      </c>
      <c r="M458" s="63" t="s">
        <v>342</v>
      </c>
    </row>
    <row r="459" spans="1:13" s="4" customFormat="1" ht="30.75" customHeight="1" x14ac:dyDescent="0.25">
      <c r="A459" s="73" t="s">
        <v>179</v>
      </c>
      <c r="B459" s="73"/>
      <c r="C459" s="73"/>
      <c r="D459" s="73"/>
      <c r="E459" s="73"/>
      <c r="F459" s="73"/>
      <c r="G459" s="73"/>
      <c r="H459" s="73"/>
      <c r="I459" s="73"/>
      <c r="J459" s="73"/>
      <c r="K459" s="73"/>
      <c r="L459" s="15"/>
      <c r="M459" s="27"/>
    </row>
    <row r="460" spans="1:13" s="4" customFormat="1" ht="45" customHeight="1" x14ac:dyDescent="0.25">
      <c r="A460" s="74" t="s">
        <v>66</v>
      </c>
      <c r="B460" s="74"/>
      <c r="C460" s="74" t="s">
        <v>240</v>
      </c>
      <c r="D460" s="74"/>
      <c r="E460" s="20">
        <v>27</v>
      </c>
      <c r="F460" s="20">
        <v>50</v>
      </c>
      <c r="G460" s="20">
        <v>27</v>
      </c>
      <c r="H460" s="20">
        <f>G460-E460</f>
        <v>0</v>
      </c>
      <c r="I460" s="62">
        <f>G460/E460</f>
        <v>1</v>
      </c>
      <c r="J460" s="79" t="s">
        <v>28</v>
      </c>
      <c r="K460" s="79"/>
      <c r="L460" s="20" t="s">
        <v>180</v>
      </c>
      <c r="M460" s="63" t="s">
        <v>249</v>
      </c>
    </row>
    <row r="461" spans="1:13" s="4" customFormat="1" ht="15" customHeight="1" x14ac:dyDescent="0.25">
      <c r="A461" s="73" t="s">
        <v>181</v>
      </c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15"/>
      <c r="M461" s="27"/>
    </row>
    <row r="462" spans="1:13" s="4" customFormat="1" ht="45" customHeight="1" x14ac:dyDescent="0.25">
      <c r="A462" s="74" t="s">
        <v>66</v>
      </c>
      <c r="B462" s="74"/>
      <c r="C462" s="74" t="s">
        <v>240</v>
      </c>
      <c r="D462" s="74"/>
      <c r="E462" s="20">
        <v>7</v>
      </c>
      <c r="F462" s="20">
        <v>10</v>
      </c>
      <c r="G462" s="20">
        <v>7</v>
      </c>
      <c r="H462" s="20">
        <f>G462-E462</f>
        <v>0</v>
      </c>
      <c r="I462" s="62">
        <f>G462/E462</f>
        <v>1</v>
      </c>
      <c r="J462" s="79" t="s">
        <v>28</v>
      </c>
      <c r="K462" s="79"/>
      <c r="L462" s="20" t="s">
        <v>182</v>
      </c>
      <c r="M462" s="63" t="s">
        <v>343</v>
      </c>
    </row>
    <row r="463" spans="1:13" s="4" customFormat="1" ht="15" customHeight="1" x14ac:dyDescent="0.25">
      <c r="A463" s="73" t="s">
        <v>183</v>
      </c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15"/>
      <c r="M463" s="27"/>
    </row>
    <row r="464" spans="1:13" s="4" customFormat="1" ht="45" customHeight="1" x14ac:dyDescent="0.25">
      <c r="A464" s="74" t="s">
        <v>66</v>
      </c>
      <c r="B464" s="74"/>
      <c r="C464" s="74" t="s">
        <v>240</v>
      </c>
      <c r="D464" s="74"/>
      <c r="E464" s="20">
        <v>4</v>
      </c>
      <c r="F464" s="20">
        <v>1</v>
      </c>
      <c r="G464" s="20">
        <v>4</v>
      </c>
      <c r="H464" s="20">
        <f>G464-E464</f>
        <v>0</v>
      </c>
      <c r="I464" s="62">
        <f>G464/E464</f>
        <v>1</v>
      </c>
      <c r="J464" s="79" t="s">
        <v>28</v>
      </c>
      <c r="K464" s="79"/>
      <c r="L464" s="20" t="s">
        <v>184</v>
      </c>
      <c r="M464" s="63" t="s">
        <v>344</v>
      </c>
    </row>
    <row r="465" spans="1:14" s="4" customFormat="1" ht="15" customHeight="1" x14ac:dyDescent="0.25">
      <c r="A465" s="73" t="s">
        <v>185</v>
      </c>
      <c r="B465" s="73"/>
      <c r="C465" s="73"/>
      <c r="D465" s="73"/>
      <c r="E465" s="73"/>
      <c r="F465" s="73"/>
      <c r="G465" s="73"/>
      <c r="H465" s="73"/>
      <c r="I465" s="73"/>
      <c r="J465" s="73"/>
      <c r="K465" s="73"/>
      <c r="L465" s="15"/>
      <c r="M465" s="27"/>
    </row>
    <row r="466" spans="1:14" s="4" customFormat="1" ht="45" customHeight="1" x14ac:dyDescent="0.25">
      <c r="A466" s="74" t="s">
        <v>66</v>
      </c>
      <c r="B466" s="74"/>
      <c r="C466" s="74" t="s">
        <v>240</v>
      </c>
      <c r="D466" s="74"/>
      <c r="E466" s="20">
        <v>100</v>
      </c>
      <c r="F466" s="20">
        <v>100</v>
      </c>
      <c r="G466" s="20">
        <v>100</v>
      </c>
      <c r="H466" s="20">
        <f>G466-E466</f>
        <v>0</v>
      </c>
      <c r="I466" s="62">
        <f>G466/E466</f>
        <v>1</v>
      </c>
      <c r="J466" s="79" t="s">
        <v>28</v>
      </c>
      <c r="K466" s="79"/>
      <c r="L466" s="20" t="s">
        <v>186</v>
      </c>
      <c r="M466" s="63" t="s">
        <v>345</v>
      </c>
    </row>
    <row r="467" spans="1:14" s="4" customFormat="1" ht="15" customHeight="1" x14ac:dyDescent="0.25">
      <c r="A467" s="73" t="s">
        <v>187</v>
      </c>
      <c r="B467" s="73"/>
      <c r="C467" s="73"/>
      <c r="D467" s="73"/>
      <c r="E467" s="73"/>
      <c r="F467" s="73"/>
      <c r="G467" s="73"/>
      <c r="H467" s="73"/>
      <c r="I467" s="73"/>
      <c r="J467" s="73"/>
      <c r="K467" s="73"/>
      <c r="L467" s="15"/>
      <c r="M467" s="27"/>
    </row>
    <row r="468" spans="1:14" s="4" customFormat="1" ht="45" customHeight="1" x14ac:dyDescent="0.25">
      <c r="A468" s="74" t="s">
        <v>66</v>
      </c>
      <c r="B468" s="74"/>
      <c r="C468" s="74" t="s">
        <v>240</v>
      </c>
      <c r="D468" s="74"/>
      <c r="E468" s="20">
        <v>4</v>
      </c>
      <c r="F468" s="20">
        <v>3</v>
      </c>
      <c r="G468" s="20">
        <v>4</v>
      </c>
      <c r="H468" s="20">
        <f>G468-E468</f>
        <v>0</v>
      </c>
      <c r="I468" s="62">
        <f>G468/E468</f>
        <v>1</v>
      </c>
      <c r="J468" s="79" t="s">
        <v>28</v>
      </c>
      <c r="K468" s="79"/>
      <c r="L468" s="20" t="s">
        <v>188</v>
      </c>
      <c r="M468" s="63" t="s">
        <v>346</v>
      </c>
    </row>
    <row r="469" spans="1:14" s="4" customFormat="1" ht="15.75" customHeight="1" x14ac:dyDescent="0.25">
      <c r="A469" s="73" t="s">
        <v>347</v>
      </c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15"/>
      <c r="M469" s="27"/>
    </row>
    <row r="470" spans="1:14" s="4" customFormat="1" ht="30" x14ac:dyDescent="0.25">
      <c r="A470" s="74" t="s">
        <v>66</v>
      </c>
      <c r="B470" s="74"/>
      <c r="C470" s="74" t="s">
        <v>241</v>
      </c>
      <c r="D470" s="74"/>
      <c r="E470" s="20">
        <v>210</v>
      </c>
      <c r="F470" s="20">
        <v>8691</v>
      </c>
      <c r="G470" s="20">
        <v>210</v>
      </c>
      <c r="H470" s="20">
        <f>G470-E470</f>
        <v>0</v>
      </c>
      <c r="I470" s="62">
        <f>G470/E470</f>
        <v>1</v>
      </c>
      <c r="J470" s="79" t="s">
        <v>28</v>
      </c>
      <c r="K470" s="79"/>
      <c r="L470" s="20" t="s">
        <v>174</v>
      </c>
      <c r="M470" s="63" t="s">
        <v>348</v>
      </c>
      <c r="N470" s="4">
        <f>(I470+I468+I466+I464+I462+I460+I458+I456+I454)/8</f>
        <v>1.125</v>
      </c>
    </row>
    <row r="471" spans="1:14" s="4" customFormat="1" ht="15" customHeight="1" x14ac:dyDescent="0.25">
      <c r="A471" s="78" t="s">
        <v>67</v>
      </c>
      <c r="B471" s="78"/>
      <c r="C471" s="78"/>
      <c r="D471" s="78"/>
      <c r="E471" s="78"/>
      <c r="F471" s="78"/>
      <c r="G471" s="78"/>
      <c r="H471" s="78"/>
      <c r="I471" s="78"/>
      <c r="J471" s="78"/>
      <c r="K471" s="78"/>
      <c r="L471" s="65"/>
      <c r="M471" s="53"/>
    </row>
    <row r="472" spans="1:14" s="4" customFormat="1" ht="15" customHeight="1" x14ac:dyDescent="0.25">
      <c r="A472" s="73" t="s">
        <v>70</v>
      </c>
      <c r="B472" s="73"/>
      <c r="C472" s="73"/>
      <c r="D472" s="73"/>
      <c r="E472" s="73"/>
      <c r="F472" s="73"/>
      <c r="G472" s="73"/>
      <c r="H472" s="73"/>
      <c r="I472" s="73"/>
      <c r="J472" s="73"/>
      <c r="K472" s="73"/>
      <c r="L472" s="15"/>
      <c r="M472" s="27"/>
    </row>
    <row r="473" spans="1:14" s="4" customFormat="1" ht="38.25" customHeight="1" x14ac:dyDescent="0.25">
      <c r="A473" s="74" t="s">
        <v>68</v>
      </c>
      <c r="B473" s="74"/>
      <c r="C473" s="74" t="s">
        <v>73</v>
      </c>
      <c r="D473" s="74"/>
      <c r="E473" s="55">
        <v>23558</v>
      </c>
      <c r="F473" s="55"/>
      <c r="G473" s="55">
        <v>23673</v>
      </c>
      <c r="H473" s="55">
        <f>G473-E473</f>
        <v>115</v>
      </c>
      <c r="I473" s="21">
        <f t="shared" ref="I473" si="80">G473/E473</f>
        <v>1.004881568893794</v>
      </c>
      <c r="J473" s="72" t="s">
        <v>612</v>
      </c>
      <c r="K473" s="72"/>
      <c r="L473" s="20" t="s">
        <v>72</v>
      </c>
      <c r="M473" s="67"/>
    </row>
    <row r="474" spans="1:14" s="4" customFormat="1" ht="15" customHeight="1" x14ac:dyDescent="0.25">
      <c r="A474" s="73" t="s">
        <v>71</v>
      </c>
      <c r="B474" s="73"/>
      <c r="C474" s="73"/>
      <c r="D474" s="73"/>
      <c r="E474" s="73"/>
      <c r="F474" s="73"/>
      <c r="G474" s="73"/>
      <c r="H474" s="73"/>
      <c r="I474" s="73"/>
      <c r="J474" s="73"/>
      <c r="K474" s="73"/>
      <c r="L474" s="15"/>
      <c r="M474" s="54"/>
    </row>
    <row r="475" spans="1:14" s="4" customFormat="1" ht="36.75" customHeight="1" x14ac:dyDescent="0.25">
      <c r="A475" s="74" t="s">
        <v>68</v>
      </c>
      <c r="B475" s="74"/>
      <c r="C475" s="74" t="s">
        <v>75</v>
      </c>
      <c r="D475" s="74"/>
      <c r="E475" s="55">
        <f>E473</f>
        <v>23558</v>
      </c>
      <c r="F475" s="55"/>
      <c r="G475" s="55">
        <v>23673</v>
      </c>
      <c r="H475" s="55">
        <f t="shared" ref="H475:H477" si="81">G475-E475</f>
        <v>115</v>
      </c>
      <c r="I475" s="66">
        <f t="shared" ref="I475:I477" si="82">G475/E475</f>
        <v>1.004881568893794</v>
      </c>
      <c r="J475" s="72" t="s">
        <v>612</v>
      </c>
      <c r="K475" s="72"/>
      <c r="L475" s="20" t="s">
        <v>74</v>
      </c>
      <c r="M475" s="75" t="s">
        <v>610</v>
      </c>
    </row>
    <row r="476" spans="1:14" s="4" customFormat="1" ht="50.25" customHeight="1" x14ac:dyDescent="0.25">
      <c r="A476" s="74" t="s">
        <v>68</v>
      </c>
      <c r="B476" s="74"/>
      <c r="C476" s="74" t="s">
        <v>76</v>
      </c>
      <c r="D476" s="74"/>
      <c r="E476" s="55">
        <f>E475</f>
        <v>23558</v>
      </c>
      <c r="F476" s="55"/>
      <c r="G476" s="55">
        <v>23673</v>
      </c>
      <c r="H476" s="55">
        <f t="shared" si="81"/>
        <v>115</v>
      </c>
      <c r="I476" s="66">
        <f t="shared" si="82"/>
        <v>1.004881568893794</v>
      </c>
      <c r="J476" s="72" t="s">
        <v>612</v>
      </c>
      <c r="K476" s="72"/>
      <c r="L476" s="20" t="s">
        <v>74</v>
      </c>
      <c r="M476" s="76"/>
    </row>
    <row r="477" spans="1:14" s="4" customFormat="1" ht="74.25" customHeight="1" x14ac:dyDescent="0.25">
      <c r="A477" s="74" t="s">
        <v>68</v>
      </c>
      <c r="B477" s="74"/>
      <c r="C477" s="74" t="s">
        <v>230</v>
      </c>
      <c r="D477" s="74"/>
      <c r="E477" s="55">
        <v>3</v>
      </c>
      <c r="F477" s="55"/>
      <c r="G477" s="55">
        <v>3</v>
      </c>
      <c r="H477" s="55">
        <f t="shared" si="81"/>
        <v>0</v>
      </c>
      <c r="I477" s="21">
        <f t="shared" si="82"/>
        <v>1</v>
      </c>
      <c r="J477" s="72" t="s">
        <v>612</v>
      </c>
      <c r="K477" s="72"/>
      <c r="L477" s="20" t="s">
        <v>189</v>
      </c>
      <c r="M477" s="77"/>
    </row>
    <row r="478" spans="1:14" s="7" customFormat="1" ht="27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M478" s="14"/>
    </row>
    <row r="479" spans="1:14" s="7" customFormat="1" ht="24.75" customHeight="1" x14ac:dyDescent="0.25">
      <c r="A479" s="71" t="s">
        <v>228</v>
      </c>
      <c r="B479" s="71"/>
      <c r="C479" s="69"/>
      <c r="D479" s="69"/>
      <c r="E479" s="71" t="s">
        <v>251</v>
      </c>
      <c r="F479" s="71"/>
      <c r="G479" s="71"/>
      <c r="M479" s="14"/>
    </row>
    <row r="480" spans="1:14" s="7" customFormat="1" ht="24.75" customHeight="1" x14ac:dyDescent="0.25">
      <c r="A480" s="8"/>
      <c r="B480" s="8"/>
      <c r="C480" s="68"/>
      <c r="D480" s="68"/>
      <c r="E480" s="71" t="s">
        <v>613</v>
      </c>
      <c r="F480" s="71"/>
      <c r="M480" s="14"/>
    </row>
    <row r="481" spans="1:11" ht="24.75" customHeight="1" x14ac:dyDescent="0.25">
      <c r="A481" s="8"/>
      <c r="B481" s="8"/>
      <c r="C481" s="69"/>
      <c r="D481" s="69"/>
      <c r="E481" s="71"/>
      <c r="F481" s="71"/>
      <c r="G481" s="7"/>
      <c r="H481" s="7"/>
      <c r="I481" s="7"/>
      <c r="J481" s="7"/>
      <c r="K481" s="7"/>
    </row>
    <row r="482" spans="1:11" x14ac:dyDescent="0.25">
      <c r="A482" s="70" t="s">
        <v>227</v>
      </c>
      <c r="B482" s="70"/>
      <c r="C482" s="7"/>
      <c r="D482" s="7"/>
      <c r="E482" s="7"/>
      <c r="F482" s="7"/>
      <c r="G482" s="7"/>
      <c r="H482" s="7"/>
      <c r="I482" s="7"/>
      <c r="J482" s="7"/>
      <c r="K482" s="7"/>
    </row>
  </sheetData>
  <autoFilter ref="A8:M477">
    <filterColumn colId="0" showButton="0"/>
    <filterColumn colId="2" showButton="0"/>
    <filterColumn colId="9" showButton="0"/>
  </autoFilter>
  <mergeCells count="1210">
    <mergeCell ref="A204:K204"/>
    <mergeCell ref="A205:B205"/>
    <mergeCell ref="A166:K166"/>
    <mergeCell ref="A167:B167"/>
    <mergeCell ref="C167:D167"/>
    <mergeCell ref="J167:K167"/>
    <mergeCell ref="A156:B156"/>
    <mergeCell ref="C156:D156"/>
    <mergeCell ref="A153:B153"/>
    <mergeCell ref="C153:D153"/>
    <mergeCell ref="A277:B277"/>
    <mergeCell ref="C277:D277"/>
    <mergeCell ref="A279:B279"/>
    <mergeCell ref="C279:D279"/>
    <mergeCell ref="J277:K277"/>
    <mergeCell ref="J279:K279"/>
    <mergeCell ref="J227:K227"/>
    <mergeCell ref="J189:K189"/>
    <mergeCell ref="J190:K190"/>
    <mergeCell ref="J196:K196"/>
    <mergeCell ref="J197:K197"/>
    <mergeCell ref="J206:K206"/>
    <mergeCell ref="J207:K207"/>
    <mergeCell ref="J213:K213"/>
    <mergeCell ref="J214:K214"/>
    <mergeCell ref="J215:K215"/>
    <mergeCell ref="J216:K216"/>
    <mergeCell ref="J223:K223"/>
    <mergeCell ref="J224:K224"/>
    <mergeCell ref="A222:B222"/>
    <mergeCell ref="C222:D222"/>
    <mergeCell ref="J222:K222"/>
    <mergeCell ref="J145:K145"/>
    <mergeCell ref="J146:K146"/>
    <mergeCell ref="J147:K147"/>
    <mergeCell ref="J148:K148"/>
    <mergeCell ref="J152:K152"/>
    <mergeCell ref="J153:K153"/>
    <mergeCell ref="J154:K154"/>
    <mergeCell ref="J155:K155"/>
    <mergeCell ref="J156:K156"/>
    <mergeCell ref="J158:K158"/>
    <mergeCell ref="J161:K161"/>
    <mergeCell ref="J162:K162"/>
    <mergeCell ref="J159:K159"/>
    <mergeCell ref="A142:B142"/>
    <mergeCell ref="C142:D142"/>
    <mergeCell ref="J142:K142"/>
    <mergeCell ref="A143:B143"/>
    <mergeCell ref="C143:D143"/>
    <mergeCell ref="J143:K143"/>
    <mergeCell ref="A144:B144"/>
    <mergeCell ref="C144:D144"/>
    <mergeCell ref="J144:K144"/>
    <mergeCell ref="A148:B148"/>
    <mergeCell ref="C148:D148"/>
    <mergeCell ref="A146:B146"/>
    <mergeCell ref="C146:D146"/>
    <mergeCell ref="A147:B147"/>
    <mergeCell ref="C147:D147"/>
    <mergeCell ref="A145:B145"/>
    <mergeCell ref="C145:D145"/>
    <mergeCell ref="J160:K160"/>
    <mergeCell ref="A165:B165"/>
    <mergeCell ref="C165:D165"/>
    <mergeCell ref="J165:K165"/>
    <mergeCell ref="J95:K95"/>
    <mergeCell ref="J96:K96"/>
    <mergeCell ref="J97:K97"/>
    <mergeCell ref="A96:B96"/>
    <mergeCell ref="C96:D96"/>
    <mergeCell ref="A97:B97"/>
    <mergeCell ref="C97:D97"/>
    <mergeCell ref="J108:K108"/>
    <mergeCell ref="J109:K109"/>
    <mergeCell ref="J110:K110"/>
    <mergeCell ref="J105:K105"/>
    <mergeCell ref="J106:K106"/>
    <mergeCell ref="A110:B110"/>
    <mergeCell ref="C110:D110"/>
    <mergeCell ref="J125:K125"/>
    <mergeCell ref="J126:K126"/>
    <mergeCell ref="J116:K116"/>
    <mergeCell ref="J117:K117"/>
    <mergeCell ref="A102:K102"/>
    <mergeCell ref="A103:B103"/>
    <mergeCell ref="C103:D103"/>
    <mergeCell ref="J103:K103"/>
    <mergeCell ref="A104:K104"/>
    <mergeCell ref="A105:B105"/>
    <mergeCell ref="C105:D105"/>
    <mergeCell ref="C98:D98"/>
    <mergeCell ref="J98:K98"/>
    <mergeCell ref="J140:K140"/>
    <mergeCell ref="A107:B107"/>
    <mergeCell ref="J34:K34"/>
    <mergeCell ref="J35:K35"/>
    <mergeCell ref="J44:K44"/>
    <mergeCell ref="J45:K45"/>
    <mergeCell ref="J46:K46"/>
    <mergeCell ref="J47:K47"/>
    <mergeCell ref="J48:K48"/>
    <mergeCell ref="J50:K50"/>
    <mergeCell ref="J51:K51"/>
    <mergeCell ref="J52:K52"/>
    <mergeCell ref="J39:K39"/>
    <mergeCell ref="J40:K40"/>
    <mergeCell ref="J55:K55"/>
    <mergeCell ref="J56:K56"/>
    <mergeCell ref="A68:B68"/>
    <mergeCell ref="C68:D68"/>
    <mergeCell ref="J68:K68"/>
    <mergeCell ref="A39:B39"/>
    <mergeCell ref="C39:D39"/>
    <mergeCell ref="A40:B40"/>
    <mergeCell ref="C40:D40"/>
    <mergeCell ref="A36:B36"/>
    <mergeCell ref="C36:D36"/>
    <mergeCell ref="J36:K36"/>
    <mergeCell ref="A37:K37"/>
    <mergeCell ref="A38:B38"/>
    <mergeCell ref="C38:D38"/>
    <mergeCell ref="J38:K38"/>
    <mergeCell ref="A34:B34"/>
    <mergeCell ref="C34:D34"/>
    <mergeCell ref="A35:B35"/>
    <mergeCell ref="C35:D35"/>
    <mergeCell ref="A214:B214"/>
    <mergeCell ref="C214:D214"/>
    <mergeCell ref="A215:B215"/>
    <mergeCell ref="C215:D215"/>
    <mergeCell ref="A224:B224"/>
    <mergeCell ref="C224:D224"/>
    <mergeCell ref="A227:B227"/>
    <mergeCell ref="C227:D227"/>
    <mergeCell ref="A236:B236"/>
    <mergeCell ref="C236:D236"/>
    <mergeCell ref="J236:K236"/>
    <mergeCell ref="A45:B45"/>
    <mergeCell ref="C45:D45"/>
    <mergeCell ref="A46:B46"/>
    <mergeCell ref="C46:D46"/>
    <mergeCell ref="A43:B43"/>
    <mergeCell ref="C43:D43"/>
    <mergeCell ref="J43:K43"/>
    <mergeCell ref="A44:B44"/>
    <mergeCell ref="C44:D44"/>
    <mergeCell ref="C49:D49"/>
    <mergeCell ref="J49:K49"/>
    <mergeCell ref="A50:B50"/>
    <mergeCell ref="C50:D50"/>
    <mergeCell ref="A47:B47"/>
    <mergeCell ref="C47:D47"/>
    <mergeCell ref="A48:B48"/>
    <mergeCell ref="C48:D48"/>
    <mergeCell ref="A57:B57"/>
    <mergeCell ref="C57:D57"/>
    <mergeCell ref="J57:K57"/>
    <mergeCell ref="A58:B58"/>
    <mergeCell ref="A41:B41"/>
    <mergeCell ref="C41:D41"/>
    <mergeCell ref="J41:K41"/>
    <mergeCell ref="A42:B42"/>
    <mergeCell ref="C42:D42"/>
    <mergeCell ref="A223:B223"/>
    <mergeCell ref="C223:D223"/>
    <mergeCell ref="A241:B241"/>
    <mergeCell ref="C241:D241"/>
    <mergeCell ref="J241:K241"/>
    <mergeCell ref="A221:K221"/>
    <mergeCell ref="A219:K219"/>
    <mergeCell ref="A220:B220"/>
    <mergeCell ref="C220:D220"/>
    <mergeCell ref="J220:K220"/>
    <mergeCell ref="A217:B217"/>
    <mergeCell ref="C217:D217"/>
    <mergeCell ref="J225:K225"/>
    <mergeCell ref="A226:B226"/>
    <mergeCell ref="C226:D226"/>
    <mergeCell ref="J226:K226"/>
    <mergeCell ref="J233:K233"/>
    <mergeCell ref="J217:K217"/>
    <mergeCell ref="A218:K218"/>
    <mergeCell ref="A225:B225"/>
    <mergeCell ref="C225:D225"/>
    <mergeCell ref="J42:K42"/>
    <mergeCell ref="A51:B51"/>
    <mergeCell ref="C51:D51"/>
    <mergeCell ref="A52:B52"/>
    <mergeCell ref="C52:D52"/>
    <mergeCell ref="A49:B49"/>
    <mergeCell ref="G6:G7"/>
    <mergeCell ref="H6:H7"/>
    <mergeCell ref="I6:I7"/>
    <mergeCell ref="C7:D7"/>
    <mergeCell ref="A8:B8"/>
    <mergeCell ref="C8:D8"/>
    <mergeCell ref="A19:B19"/>
    <mergeCell ref="C19:D19"/>
    <mergeCell ref="A20:B20"/>
    <mergeCell ref="C20:D20"/>
    <mergeCell ref="J20:K20"/>
    <mergeCell ref="A17:B17"/>
    <mergeCell ref="C17:D17"/>
    <mergeCell ref="A18:B18"/>
    <mergeCell ref="A2:M2"/>
    <mergeCell ref="A3:M3"/>
    <mergeCell ref="A5:I5"/>
    <mergeCell ref="J5:K7"/>
    <mergeCell ref="L5:L7"/>
    <mergeCell ref="M5:M7"/>
    <mergeCell ref="A6:B7"/>
    <mergeCell ref="C6:D6"/>
    <mergeCell ref="E6:E7"/>
    <mergeCell ref="F6:F7"/>
    <mergeCell ref="A13:B13"/>
    <mergeCell ref="C13:D13"/>
    <mergeCell ref="J13:K13"/>
    <mergeCell ref="A14:B14"/>
    <mergeCell ref="C14:D14"/>
    <mergeCell ref="J14:K14"/>
    <mergeCell ref="A10:K10"/>
    <mergeCell ref="A11:B11"/>
    <mergeCell ref="C11:D11"/>
    <mergeCell ref="J11:K11"/>
    <mergeCell ref="A12:B12"/>
    <mergeCell ref="C12:D12"/>
    <mergeCell ref="J12:K12"/>
    <mergeCell ref="J8:K8"/>
    <mergeCell ref="A9:K9"/>
    <mergeCell ref="C18:D18"/>
    <mergeCell ref="A15:B15"/>
    <mergeCell ref="C15:D15"/>
    <mergeCell ref="A16:B16"/>
    <mergeCell ref="C16:D16"/>
    <mergeCell ref="A25:B25"/>
    <mergeCell ref="C25:D25"/>
    <mergeCell ref="J25:K25"/>
    <mergeCell ref="J15:K15"/>
    <mergeCell ref="J16:K16"/>
    <mergeCell ref="J17:K17"/>
    <mergeCell ref="J18:K18"/>
    <mergeCell ref="J19:K19"/>
    <mergeCell ref="J21:K21"/>
    <mergeCell ref="J22:K22"/>
    <mergeCell ref="J23:K23"/>
    <mergeCell ref="A26:B26"/>
    <mergeCell ref="C26:D26"/>
    <mergeCell ref="J26:K26"/>
    <mergeCell ref="A23:B23"/>
    <mergeCell ref="C23:D23"/>
    <mergeCell ref="A24:B24"/>
    <mergeCell ref="C24:D24"/>
    <mergeCell ref="J24:K24"/>
    <mergeCell ref="A21:B21"/>
    <mergeCell ref="C21:D21"/>
    <mergeCell ref="A22:B22"/>
    <mergeCell ref="C22:D22"/>
    <mergeCell ref="A32:K32"/>
    <mergeCell ref="A33:B33"/>
    <mergeCell ref="C33:D33"/>
    <mergeCell ref="A30:B30"/>
    <mergeCell ref="C30:D30"/>
    <mergeCell ref="J30:K30"/>
    <mergeCell ref="A31:B31"/>
    <mergeCell ref="C31:D31"/>
    <mergeCell ref="J31:K31"/>
    <mergeCell ref="A27:K27"/>
    <mergeCell ref="A28:B28"/>
    <mergeCell ref="C28:D28"/>
    <mergeCell ref="J28:K28"/>
    <mergeCell ref="A29:B29"/>
    <mergeCell ref="C29:D29"/>
    <mergeCell ref="J29:K29"/>
    <mergeCell ref="J33:K33"/>
    <mergeCell ref="C58:D58"/>
    <mergeCell ref="J58:K58"/>
    <mergeCell ref="A54:K54"/>
    <mergeCell ref="A55:B55"/>
    <mergeCell ref="C55:D55"/>
    <mergeCell ref="A56:B56"/>
    <mergeCell ref="C56:D56"/>
    <mergeCell ref="A53:B53"/>
    <mergeCell ref="C53:D53"/>
    <mergeCell ref="J53:K53"/>
    <mergeCell ref="A65:B65"/>
    <mergeCell ref="C65:D65"/>
    <mergeCell ref="J65:K65"/>
    <mergeCell ref="A66:B66"/>
    <mergeCell ref="C66:D66"/>
    <mergeCell ref="J66:K66"/>
    <mergeCell ref="A62:B62"/>
    <mergeCell ref="C62:D62"/>
    <mergeCell ref="J62:K62"/>
    <mergeCell ref="A63:B63"/>
    <mergeCell ref="C63:D63"/>
    <mergeCell ref="J63:K63"/>
    <mergeCell ref="A59:K59"/>
    <mergeCell ref="A60:B60"/>
    <mergeCell ref="C60:D60"/>
    <mergeCell ref="J60:K60"/>
    <mergeCell ref="J61:K61"/>
    <mergeCell ref="A61:B61"/>
    <mergeCell ref="C61:D61"/>
    <mergeCell ref="A64:B64"/>
    <mergeCell ref="C64:D64"/>
    <mergeCell ref="J64:K64"/>
    <mergeCell ref="A74:B74"/>
    <mergeCell ref="C74:D74"/>
    <mergeCell ref="J74:K74"/>
    <mergeCell ref="A71:K71"/>
    <mergeCell ref="A72:B72"/>
    <mergeCell ref="C72:D72"/>
    <mergeCell ref="J72:K72"/>
    <mergeCell ref="A73:K73"/>
    <mergeCell ref="A67:B67"/>
    <mergeCell ref="C67:D67"/>
    <mergeCell ref="J67:K67"/>
    <mergeCell ref="A70:B70"/>
    <mergeCell ref="C70:D70"/>
    <mergeCell ref="J70:K70"/>
    <mergeCell ref="A69:B69"/>
    <mergeCell ref="C69:D69"/>
    <mergeCell ref="J69:K69"/>
    <mergeCell ref="A75:B75"/>
    <mergeCell ref="C75:D75"/>
    <mergeCell ref="J75:K75"/>
    <mergeCell ref="A76:K76"/>
    <mergeCell ref="A78:B78"/>
    <mergeCell ref="C78:D78"/>
    <mergeCell ref="J78:K78"/>
    <mergeCell ref="A86:B86"/>
    <mergeCell ref="C86:D86"/>
    <mergeCell ref="A77:B77"/>
    <mergeCell ref="C77:D77"/>
    <mergeCell ref="J77:K77"/>
    <mergeCell ref="A82:B82"/>
    <mergeCell ref="C82:D82"/>
    <mergeCell ref="J82:K82"/>
    <mergeCell ref="J85:K85"/>
    <mergeCell ref="J86:K86"/>
    <mergeCell ref="A98:B98"/>
    <mergeCell ref="C91:D91"/>
    <mergeCell ref="J87:K87"/>
    <mergeCell ref="J88:K88"/>
    <mergeCell ref="A87:B87"/>
    <mergeCell ref="C87:D87"/>
    <mergeCell ref="A88:B88"/>
    <mergeCell ref="C88:D88"/>
    <mergeCell ref="J91:K91"/>
    <mergeCell ref="J92:K92"/>
    <mergeCell ref="J93:K93"/>
    <mergeCell ref="J94:K94"/>
    <mergeCell ref="A81:B81"/>
    <mergeCell ref="C81:D81"/>
    <mergeCell ref="J81:K81"/>
    <mergeCell ref="A79:B79"/>
    <mergeCell ref="C79:D79"/>
    <mergeCell ref="J79:K79"/>
    <mergeCell ref="A80:B80"/>
    <mergeCell ref="C80:D80"/>
    <mergeCell ref="J80:K80"/>
    <mergeCell ref="A89:B89"/>
    <mergeCell ref="C89:D89"/>
    <mergeCell ref="J89:K89"/>
    <mergeCell ref="A85:B85"/>
    <mergeCell ref="C85:D85"/>
    <mergeCell ref="A83:B83"/>
    <mergeCell ref="C83:D83"/>
    <mergeCell ref="J83:K83"/>
    <mergeCell ref="A84:B84"/>
    <mergeCell ref="C84:D84"/>
    <mergeCell ref="J84:K84"/>
    <mergeCell ref="A94:B94"/>
    <mergeCell ref="C94:D94"/>
    <mergeCell ref="A95:B95"/>
    <mergeCell ref="C95:D95"/>
    <mergeCell ref="A92:B92"/>
    <mergeCell ref="C92:D92"/>
    <mergeCell ref="A93:B93"/>
    <mergeCell ref="C93:D93"/>
    <mergeCell ref="A90:K90"/>
    <mergeCell ref="A91:B91"/>
    <mergeCell ref="J121:K121"/>
    <mergeCell ref="A118:B118"/>
    <mergeCell ref="C118:D118"/>
    <mergeCell ref="J118:K118"/>
    <mergeCell ref="A119:B119"/>
    <mergeCell ref="C119:D119"/>
    <mergeCell ref="J119:K119"/>
    <mergeCell ref="A115:K115"/>
    <mergeCell ref="A116:B116"/>
    <mergeCell ref="C116:D116"/>
    <mergeCell ref="A117:B117"/>
    <mergeCell ref="C117:D117"/>
    <mergeCell ref="C107:D107"/>
    <mergeCell ref="J107:K107"/>
    <mergeCell ref="A109:B109"/>
    <mergeCell ref="C109:D109"/>
    <mergeCell ref="A100:B100"/>
    <mergeCell ref="C100:D100"/>
    <mergeCell ref="J100:K100"/>
    <mergeCell ref="A101:B101"/>
    <mergeCell ref="C101:D101"/>
    <mergeCell ref="J101:K101"/>
    <mergeCell ref="A99:K99"/>
    <mergeCell ref="A112:K112"/>
    <mergeCell ref="A113:B113"/>
    <mergeCell ref="C113:D113"/>
    <mergeCell ref="J113:K113"/>
    <mergeCell ref="A114:D114"/>
    <mergeCell ref="J114:K114"/>
    <mergeCell ref="A108:B108"/>
    <mergeCell ref="C108:D108"/>
    <mergeCell ref="A111:B111"/>
    <mergeCell ref="C111:D111"/>
    <mergeCell ref="J111:K111"/>
    <mergeCell ref="A106:B106"/>
    <mergeCell ref="C106:D106"/>
    <mergeCell ref="A126:B126"/>
    <mergeCell ref="C126:D126"/>
    <mergeCell ref="A127:B127"/>
    <mergeCell ref="C127:D127"/>
    <mergeCell ref="A124:B124"/>
    <mergeCell ref="C124:D124"/>
    <mergeCell ref="J124:K124"/>
    <mergeCell ref="A122:B122"/>
    <mergeCell ref="C122:D122"/>
    <mergeCell ref="J122:K122"/>
    <mergeCell ref="A123:B123"/>
    <mergeCell ref="C123:D123"/>
    <mergeCell ref="J123:K123"/>
    <mergeCell ref="A120:B120"/>
    <mergeCell ref="C120:D120"/>
    <mergeCell ref="J120:K120"/>
    <mergeCell ref="A121:B121"/>
    <mergeCell ref="C121:D121"/>
    <mergeCell ref="A131:B131"/>
    <mergeCell ref="C131:D131"/>
    <mergeCell ref="J131:K131"/>
    <mergeCell ref="J127:K127"/>
    <mergeCell ref="J128:K128"/>
    <mergeCell ref="J129:K129"/>
    <mergeCell ref="J130:K130"/>
    <mergeCell ref="A132:B132"/>
    <mergeCell ref="C132:D132"/>
    <mergeCell ref="J132:K132"/>
    <mergeCell ref="A130:B130"/>
    <mergeCell ref="C130:D130"/>
    <mergeCell ref="A125:B125"/>
    <mergeCell ref="C125:D125"/>
    <mergeCell ref="A128:B128"/>
    <mergeCell ref="C128:D128"/>
    <mergeCell ref="A129:B129"/>
    <mergeCell ref="C129:D129"/>
    <mergeCell ref="A140:B140"/>
    <mergeCell ref="C140:D140"/>
    <mergeCell ref="A141:B141"/>
    <mergeCell ref="C141:D141"/>
    <mergeCell ref="A137:K137"/>
    <mergeCell ref="A138:B138"/>
    <mergeCell ref="C138:D138"/>
    <mergeCell ref="J138:K138"/>
    <mergeCell ref="A136:B136"/>
    <mergeCell ref="C136:D136"/>
    <mergeCell ref="J136:K136"/>
    <mergeCell ref="A133:K133"/>
    <mergeCell ref="A134:B134"/>
    <mergeCell ref="C134:D134"/>
    <mergeCell ref="J134:K134"/>
    <mergeCell ref="A135:B135"/>
    <mergeCell ref="C135:D135"/>
    <mergeCell ref="J135:K135"/>
    <mergeCell ref="A139:B139"/>
    <mergeCell ref="C139:D139"/>
    <mergeCell ref="J139:K139"/>
    <mergeCell ref="J141:K141"/>
    <mergeCell ref="A154:B154"/>
    <mergeCell ref="C154:D154"/>
    <mergeCell ref="A149:B149"/>
    <mergeCell ref="C149:D149"/>
    <mergeCell ref="A163:B163"/>
    <mergeCell ref="C163:D163"/>
    <mergeCell ref="J163:K163"/>
    <mergeCell ref="A164:B164"/>
    <mergeCell ref="C164:D164"/>
    <mergeCell ref="J164:K164"/>
    <mergeCell ref="A162:B162"/>
    <mergeCell ref="C162:D162"/>
    <mergeCell ref="A159:B159"/>
    <mergeCell ref="C159:D159"/>
    <mergeCell ref="A161:B161"/>
    <mergeCell ref="C161:D161"/>
    <mergeCell ref="A157:B157"/>
    <mergeCell ref="C157:D157"/>
    <mergeCell ref="J157:K157"/>
    <mergeCell ref="A158:B158"/>
    <mergeCell ref="C158:D158"/>
    <mergeCell ref="J149:K149"/>
    <mergeCell ref="A150:K150"/>
    <mergeCell ref="A151:B151"/>
    <mergeCell ref="C151:D151"/>
    <mergeCell ref="J151:K151"/>
    <mergeCell ref="A155:B155"/>
    <mergeCell ref="C155:D155"/>
    <mergeCell ref="A152:B152"/>
    <mergeCell ref="C152:D152"/>
    <mergeCell ref="A160:B160"/>
    <mergeCell ref="C160:D160"/>
    <mergeCell ref="C173:D173"/>
    <mergeCell ref="J173:K173"/>
    <mergeCell ref="A175:B175"/>
    <mergeCell ref="C175:D175"/>
    <mergeCell ref="J175:K175"/>
    <mergeCell ref="A170:B170"/>
    <mergeCell ref="C170:D170"/>
    <mergeCell ref="J170:K170"/>
    <mergeCell ref="A172:B172"/>
    <mergeCell ref="C172:D172"/>
    <mergeCell ref="J172:K172"/>
    <mergeCell ref="A168:B168"/>
    <mergeCell ref="C168:D168"/>
    <mergeCell ref="J168:K168"/>
    <mergeCell ref="A169:B169"/>
    <mergeCell ref="C169:D169"/>
    <mergeCell ref="J169:K169"/>
    <mergeCell ref="A174:B174"/>
    <mergeCell ref="C174:D174"/>
    <mergeCell ref="J174:K174"/>
    <mergeCell ref="A184:B184"/>
    <mergeCell ref="C184:D184"/>
    <mergeCell ref="J184:K184"/>
    <mergeCell ref="A185:B185"/>
    <mergeCell ref="C185:D185"/>
    <mergeCell ref="J185:K185"/>
    <mergeCell ref="A181:B181"/>
    <mergeCell ref="C181:D181"/>
    <mergeCell ref="J181:K181"/>
    <mergeCell ref="A182:K182"/>
    <mergeCell ref="A183:B183"/>
    <mergeCell ref="C183:D183"/>
    <mergeCell ref="J183:K183"/>
    <mergeCell ref="A171:B171"/>
    <mergeCell ref="C171:D171"/>
    <mergeCell ref="J171:K171"/>
    <mergeCell ref="A176:B176"/>
    <mergeCell ref="C176:D176"/>
    <mergeCell ref="J176:K176"/>
    <mergeCell ref="A179:B179"/>
    <mergeCell ref="C179:D179"/>
    <mergeCell ref="J179:K179"/>
    <mergeCell ref="A180:B180"/>
    <mergeCell ref="C180:D180"/>
    <mergeCell ref="J180:K180"/>
    <mergeCell ref="A177:B177"/>
    <mergeCell ref="C177:D177"/>
    <mergeCell ref="J177:K177"/>
    <mergeCell ref="A178:B178"/>
    <mergeCell ref="C178:D178"/>
    <mergeCell ref="J178:K178"/>
    <mergeCell ref="A173:B173"/>
    <mergeCell ref="A188:K188"/>
    <mergeCell ref="A189:B189"/>
    <mergeCell ref="C189:D189"/>
    <mergeCell ref="A186:B186"/>
    <mergeCell ref="C186:D186"/>
    <mergeCell ref="J186:K186"/>
    <mergeCell ref="A187:B187"/>
    <mergeCell ref="C187:D187"/>
    <mergeCell ref="J187:K187"/>
    <mergeCell ref="A197:B197"/>
    <mergeCell ref="C197:D197"/>
    <mergeCell ref="A198:B198"/>
    <mergeCell ref="C198:D198"/>
    <mergeCell ref="J198:K198"/>
    <mergeCell ref="A195:B195"/>
    <mergeCell ref="C195:D195"/>
    <mergeCell ref="J195:K195"/>
    <mergeCell ref="A196:B196"/>
    <mergeCell ref="C196:D196"/>
    <mergeCell ref="A193:B193"/>
    <mergeCell ref="C193:D193"/>
    <mergeCell ref="J193:K193"/>
    <mergeCell ref="A194:B194"/>
    <mergeCell ref="C194:D194"/>
    <mergeCell ref="J194:K194"/>
    <mergeCell ref="A190:B190"/>
    <mergeCell ref="C190:D190"/>
    <mergeCell ref="A191:K191"/>
    <mergeCell ref="A192:B192"/>
    <mergeCell ref="C192:D192"/>
    <mergeCell ref="J192:K192"/>
    <mergeCell ref="J201:K201"/>
    <mergeCell ref="A202:K202"/>
    <mergeCell ref="A203:B203"/>
    <mergeCell ref="C203:D203"/>
    <mergeCell ref="J203:K203"/>
    <mergeCell ref="A199:B199"/>
    <mergeCell ref="C199:D199"/>
    <mergeCell ref="J199:K199"/>
    <mergeCell ref="A200:B200"/>
    <mergeCell ref="C200:D200"/>
    <mergeCell ref="J200:K200"/>
    <mergeCell ref="A211:K211"/>
    <mergeCell ref="A213:B213"/>
    <mergeCell ref="C213:D213"/>
    <mergeCell ref="A209:K209"/>
    <mergeCell ref="A210:B210"/>
    <mergeCell ref="C210:D210"/>
    <mergeCell ref="J210:K210"/>
    <mergeCell ref="A207:B207"/>
    <mergeCell ref="C207:D207"/>
    <mergeCell ref="A208:B208"/>
    <mergeCell ref="C208:D208"/>
    <mergeCell ref="J208:K208"/>
    <mergeCell ref="A212:B212"/>
    <mergeCell ref="C212:D212"/>
    <mergeCell ref="J212:K212"/>
    <mergeCell ref="C205:D205"/>
    <mergeCell ref="J205:K205"/>
    <mergeCell ref="A206:B206"/>
    <mergeCell ref="C206:D206"/>
    <mergeCell ref="A201:B201"/>
    <mergeCell ref="C201:D201"/>
    <mergeCell ref="A216:B216"/>
    <mergeCell ref="C216:D216"/>
    <mergeCell ref="C242:D242"/>
    <mergeCell ref="J242:K242"/>
    <mergeCell ref="A238:B238"/>
    <mergeCell ref="C238:D238"/>
    <mergeCell ref="J238:K238"/>
    <mergeCell ref="A239:K239"/>
    <mergeCell ref="A240:B240"/>
    <mergeCell ref="C240:D240"/>
    <mergeCell ref="J240:K240"/>
    <mergeCell ref="A231:B231"/>
    <mergeCell ref="C231:D231"/>
    <mergeCell ref="A228:D228"/>
    <mergeCell ref="J228:K228"/>
    <mergeCell ref="A229:K229"/>
    <mergeCell ref="A230:B230"/>
    <mergeCell ref="C230:D230"/>
    <mergeCell ref="C237:D237"/>
    <mergeCell ref="J237:K237"/>
    <mergeCell ref="A234:B234"/>
    <mergeCell ref="C234:D234"/>
    <mergeCell ref="A235:B235"/>
    <mergeCell ref="C235:D235"/>
    <mergeCell ref="J235:K235"/>
    <mergeCell ref="A232:B232"/>
    <mergeCell ref="C232:D232"/>
    <mergeCell ref="J232:K232"/>
    <mergeCell ref="A233:B233"/>
    <mergeCell ref="C233:D233"/>
    <mergeCell ref="J230:K230"/>
    <mergeCell ref="J231:K231"/>
    <mergeCell ref="A247:K247"/>
    <mergeCell ref="A245:B245"/>
    <mergeCell ref="C245:D245"/>
    <mergeCell ref="J245:K245"/>
    <mergeCell ref="A246:B246"/>
    <mergeCell ref="C246:D246"/>
    <mergeCell ref="J246:K246"/>
    <mergeCell ref="A257:B257"/>
    <mergeCell ref="C257:D257"/>
    <mergeCell ref="A243:B243"/>
    <mergeCell ref="C243:D243"/>
    <mergeCell ref="J243:K243"/>
    <mergeCell ref="A244:B244"/>
    <mergeCell ref="C244:D244"/>
    <mergeCell ref="J244:K244"/>
    <mergeCell ref="J234:K234"/>
    <mergeCell ref="J249:K249"/>
    <mergeCell ref="J248:K248"/>
    <mergeCell ref="A250:B250"/>
    <mergeCell ref="C250:D250"/>
    <mergeCell ref="J250:K250"/>
    <mergeCell ref="J253:K253"/>
    <mergeCell ref="J254:K254"/>
    <mergeCell ref="J255:K255"/>
    <mergeCell ref="J257:K257"/>
    <mergeCell ref="A256:B256"/>
    <mergeCell ref="C256:D256"/>
    <mergeCell ref="J256:K256"/>
    <mergeCell ref="A242:B242"/>
    <mergeCell ref="A237:B237"/>
    <mergeCell ref="A258:B258"/>
    <mergeCell ref="C258:D258"/>
    <mergeCell ref="A254:B254"/>
    <mergeCell ref="C254:D254"/>
    <mergeCell ref="A255:B255"/>
    <mergeCell ref="C255:D255"/>
    <mergeCell ref="A251:B251"/>
    <mergeCell ref="C251:D251"/>
    <mergeCell ref="J251:K251"/>
    <mergeCell ref="A252:K252"/>
    <mergeCell ref="A253:B253"/>
    <mergeCell ref="C253:D253"/>
    <mergeCell ref="A264:B264"/>
    <mergeCell ref="C264:D264"/>
    <mergeCell ref="J264:K264"/>
    <mergeCell ref="A248:B248"/>
    <mergeCell ref="C248:D248"/>
    <mergeCell ref="A249:B249"/>
    <mergeCell ref="C249:D249"/>
    <mergeCell ref="J258:K258"/>
    <mergeCell ref="J261:K261"/>
    <mergeCell ref="J262:K262"/>
    <mergeCell ref="A265:B265"/>
    <mergeCell ref="C265:D265"/>
    <mergeCell ref="J265:K265"/>
    <mergeCell ref="A262:B262"/>
    <mergeCell ref="C262:D262"/>
    <mergeCell ref="A263:B263"/>
    <mergeCell ref="C263:D263"/>
    <mergeCell ref="J263:K263"/>
    <mergeCell ref="A259:B259"/>
    <mergeCell ref="C259:D259"/>
    <mergeCell ref="J259:K259"/>
    <mergeCell ref="A260:K260"/>
    <mergeCell ref="A261:B261"/>
    <mergeCell ref="C261:D261"/>
    <mergeCell ref="A271:K271"/>
    <mergeCell ref="A272:B272"/>
    <mergeCell ref="C272:D272"/>
    <mergeCell ref="J272:K272"/>
    <mergeCell ref="A273:B273"/>
    <mergeCell ref="C273:D273"/>
    <mergeCell ref="J273:K273"/>
    <mergeCell ref="A269:B269"/>
    <mergeCell ref="C269:D269"/>
    <mergeCell ref="J269:K269"/>
    <mergeCell ref="A270:B270"/>
    <mergeCell ref="C270:D270"/>
    <mergeCell ref="J270:K270"/>
    <mergeCell ref="A266:K266"/>
    <mergeCell ref="A267:B267"/>
    <mergeCell ref="C267:D267"/>
    <mergeCell ref="J267:K267"/>
    <mergeCell ref="A268:K268"/>
    <mergeCell ref="A276:K276"/>
    <mergeCell ref="A278:B278"/>
    <mergeCell ref="C278:D278"/>
    <mergeCell ref="J278:K278"/>
    <mergeCell ref="A274:B274"/>
    <mergeCell ref="C274:D274"/>
    <mergeCell ref="J274:K274"/>
    <mergeCell ref="A275:B275"/>
    <mergeCell ref="C275:D275"/>
    <mergeCell ref="J275:K275"/>
    <mergeCell ref="A284:K284"/>
    <mergeCell ref="A285:B285"/>
    <mergeCell ref="C285:D285"/>
    <mergeCell ref="J285:K285"/>
    <mergeCell ref="A280:K280"/>
    <mergeCell ref="A281:B281"/>
    <mergeCell ref="C281:D281"/>
    <mergeCell ref="J281:K281"/>
    <mergeCell ref="A282:K282"/>
    <mergeCell ref="A283:B283"/>
    <mergeCell ref="C283:D283"/>
    <mergeCell ref="J283:K283"/>
    <mergeCell ref="J293:K293"/>
    <mergeCell ref="A290:B290"/>
    <mergeCell ref="C290:D290"/>
    <mergeCell ref="A291:B291"/>
    <mergeCell ref="C291:D291"/>
    <mergeCell ref="A286:B286"/>
    <mergeCell ref="C286:D286"/>
    <mergeCell ref="J286:K286"/>
    <mergeCell ref="A287:B287"/>
    <mergeCell ref="C287:D287"/>
    <mergeCell ref="J287:K287"/>
    <mergeCell ref="J290:K290"/>
    <mergeCell ref="J291:K291"/>
    <mergeCell ref="J292:K292"/>
    <mergeCell ref="A292:B292"/>
    <mergeCell ref="C292:D292"/>
    <mergeCell ref="A293:B293"/>
    <mergeCell ref="C293:D293"/>
    <mergeCell ref="A301:B301"/>
    <mergeCell ref="C301:D301"/>
    <mergeCell ref="A298:B298"/>
    <mergeCell ref="C298:D298"/>
    <mergeCell ref="J298:K298"/>
    <mergeCell ref="A299:B299"/>
    <mergeCell ref="C299:D299"/>
    <mergeCell ref="J299:K299"/>
    <mergeCell ref="A295:K295"/>
    <mergeCell ref="A296:B296"/>
    <mergeCell ref="C296:D296"/>
    <mergeCell ref="J296:K296"/>
    <mergeCell ref="A297:B297"/>
    <mergeCell ref="C297:D297"/>
    <mergeCell ref="J297:K297"/>
    <mergeCell ref="A288:K288"/>
    <mergeCell ref="A289:B289"/>
    <mergeCell ref="C289:D289"/>
    <mergeCell ref="J289:K289"/>
    <mergeCell ref="A310:K310"/>
    <mergeCell ref="A311:B311"/>
    <mergeCell ref="C311:D311"/>
    <mergeCell ref="J311:K311"/>
    <mergeCell ref="A318:K318"/>
    <mergeCell ref="A319:B319"/>
    <mergeCell ref="C319:D319"/>
    <mergeCell ref="A294:D294"/>
    <mergeCell ref="J294:K294"/>
    <mergeCell ref="A305:K305"/>
    <mergeCell ref="A304:B304"/>
    <mergeCell ref="C304:D304"/>
    <mergeCell ref="J304:K304"/>
    <mergeCell ref="A302:B302"/>
    <mergeCell ref="C302:D302"/>
    <mergeCell ref="A303:B303"/>
    <mergeCell ref="C303:D303"/>
    <mergeCell ref="J303:K303"/>
    <mergeCell ref="A309:D309"/>
    <mergeCell ref="J309:K309"/>
    <mergeCell ref="A306:B306"/>
    <mergeCell ref="C306:D306"/>
    <mergeCell ref="J306:K306"/>
    <mergeCell ref="A307:K307"/>
    <mergeCell ref="A308:B308"/>
    <mergeCell ref="C308:D308"/>
    <mergeCell ref="J308:K308"/>
    <mergeCell ref="J301:K301"/>
    <mergeCell ref="J302:K302"/>
    <mergeCell ref="A300:B300"/>
    <mergeCell ref="C300:D300"/>
    <mergeCell ref="J300:K300"/>
    <mergeCell ref="A316:B316"/>
    <mergeCell ref="C316:D316"/>
    <mergeCell ref="A333:K333"/>
    <mergeCell ref="A334:B334"/>
    <mergeCell ref="C334:D334"/>
    <mergeCell ref="J334:K334"/>
    <mergeCell ref="A315:K315"/>
    <mergeCell ref="A321:K321"/>
    <mergeCell ref="A322:B322"/>
    <mergeCell ref="C322:D322"/>
    <mergeCell ref="A320:B320"/>
    <mergeCell ref="C320:D320"/>
    <mergeCell ref="J320:K320"/>
    <mergeCell ref="J316:K316"/>
    <mergeCell ref="A312:B312"/>
    <mergeCell ref="C312:D312"/>
    <mergeCell ref="J312:K312"/>
    <mergeCell ref="A313:K313"/>
    <mergeCell ref="A314:B314"/>
    <mergeCell ref="C314:D314"/>
    <mergeCell ref="J314:K314"/>
    <mergeCell ref="A326:B326"/>
    <mergeCell ref="C326:D326"/>
    <mergeCell ref="J326:K326"/>
    <mergeCell ref="A327:K327"/>
    <mergeCell ref="A328:B328"/>
    <mergeCell ref="C328:D328"/>
    <mergeCell ref="J328:K328"/>
    <mergeCell ref="A324:K324"/>
    <mergeCell ref="A325:B325"/>
    <mergeCell ref="C325:D325"/>
    <mergeCell ref="A323:B323"/>
    <mergeCell ref="C323:D323"/>
    <mergeCell ref="J323:K323"/>
    <mergeCell ref="J325:K325"/>
    <mergeCell ref="J319:K319"/>
    <mergeCell ref="J322:K322"/>
    <mergeCell ref="A317:B317"/>
    <mergeCell ref="C317:D317"/>
    <mergeCell ref="J317:K317"/>
    <mergeCell ref="A337:K337"/>
    <mergeCell ref="A338:B338"/>
    <mergeCell ref="C338:D338"/>
    <mergeCell ref="J338:K338"/>
    <mergeCell ref="A339:K339"/>
    <mergeCell ref="A340:B340"/>
    <mergeCell ref="C340:D340"/>
    <mergeCell ref="J340:K340"/>
    <mergeCell ref="A335:K335"/>
    <mergeCell ref="A336:B336"/>
    <mergeCell ref="C336:D336"/>
    <mergeCell ref="J336:K336"/>
    <mergeCell ref="A329:K329"/>
    <mergeCell ref="A330:B330"/>
    <mergeCell ref="C330:D330"/>
    <mergeCell ref="J330:K330"/>
    <mergeCell ref="A331:K331"/>
    <mergeCell ref="A332:B332"/>
    <mergeCell ref="C332:D332"/>
    <mergeCell ref="J332:K332"/>
    <mergeCell ref="A348:B348"/>
    <mergeCell ref="C348:D348"/>
    <mergeCell ref="J348:K348"/>
    <mergeCell ref="A349:B349"/>
    <mergeCell ref="C349:D349"/>
    <mergeCell ref="J349:K349"/>
    <mergeCell ref="A345:B345"/>
    <mergeCell ref="C345:D345"/>
    <mergeCell ref="J345:K345"/>
    <mergeCell ref="A346:K346"/>
    <mergeCell ref="A347:B347"/>
    <mergeCell ref="C347:D347"/>
    <mergeCell ref="J347:K347"/>
    <mergeCell ref="A341:K341"/>
    <mergeCell ref="A342:K342"/>
    <mergeCell ref="A343:B343"/>
    <mergeCell ref="C343:D343"/>
    <mergeCell ref="J343:K343"/>
    <mergeCell ref="A344:B344"/>
    <mergeCell ref="C344:D344"/>
    <mergeCell ref="J344:K344"/>
    <mergeCell ref="A356:B356"/>
    <mergeCell ref="C356:D356"/>
    <mergeCell ref="J356:K356"/>
    <mergeCell ref="A357:B357"/>
    <mergeCell ref="C357:D357"/>
    <mergeCell ref="J357:K357"/>
    <mergeCell ref="A353:B353"/>
    <mergeCell ref="C353:D353"/>
    <mergeCell ref="J353:K353"/>
    <mergeCell ref="A354:K354"/>
    <mergeCell ref="A355:B355"/>
    <mergeCell ref="C355:D355"/>
    <mergeCell ref="J355:K355"/>
    <mergeCell ref="A350:K350"/>
    <mergeCell ref="A351:B351"/>
    <mergeCell ref="C351:D351"/>
    <mergeCell ref="J351:K351"/>
    <mergeCell ref="A352:B352"/>
    <mergeCell ref="C352:D352"/>
    <mergeCell ref="J352:K352"/>
    <mergeCell ref="A364:K364"/>
    <mergeCell ref="A365:B365"/>
    <mergeCell ref="C365:D365"/>
    <mergeCell ref="J365:K365"/>
    <mergeCell ref="A366:K366"/>
    <mergeCell ref="A367:B367"/>
    <mergeCell ref="C367:D367"/>
    <mergeCell ref="J367:K367"/>
    <mergeCell ref="A361:B361"/>
    <mergeCell ref="C361:D361"/>
    <mergeCell ref="J361:K361"/>
    <mergeCell ref="A362:K362"/>
    <mergeCell ref="A363:B363"/>
    <mergeCell ref="C363:D363"/>
    <mergeCell ref="J363:K363"/>
    <mergeCell ref="A358:K358"/>
    <mergeCell ref="A359:B359"/>
    <mergeCell ref="C359:D359"/>
    <mergeCell ref="J359:K359"/>
    <mergeCell ref="A360:B360"/>
    <mergeCell ref="C360:D360"/>
    <mergeCell ref="J360:K360"/>
    <mergeCell ref="A372:K372"/>
    <mergeCell ref="A373:B373"/>
    <mergeCell ref="C373:D373"/>
    <mergeCell ref="J373:K373"/>
    <mergeCell ref="A374:K374"/>
    <mergeCell ref="A375:B375"/>
    <mergeCell ref="C375:D375"/>
    <mergeCell ref="J375:K375"/>
    <mergeCell ref="A368:K368"/>
    <mergeCell ref="A369:B369"/>
    <mergeCell ref="C369:D369"/>
    <mergeCell ref="J369:K369"/>
    <mergeCell ref="A370:K370"/>
    <mergeCell ref="A371:B371"/>
    <mergeCell ref="C371:D371"/>
    <mergeCell ref="J371:K371"/>
    <mergeCell ref="L379:L380"/>
    <mergeCell ref="A376:K376"/>
    <mergeCell ref="A377:B377"/>
    <mergeCell ref="C377:D377"/>
    <mergeCell ref="J377:K377"/>
    <mergeCell ref="A378:K378"/>
    <mergeCell ref="A379:B380"/>
    <mergeCell ref="C379:D380"/>
    <mergeCell ref="E379:E380"/>
    <mergeCell ref="G379:G380"/>
    <mergeCell ref="H379:H380"/>
    <mergeCell ref="I379:I380"/>
    <mergeCell ref="J379:K380"/>
    <mergeCell ref="M382:M383"/>
    <mergeCell ref="A387:K387"/>
    <mergeCell ref="A388:B388"/>
    <mergeCell ref="C388:D388"/>
    <mergeCell ref="J388:K388"/>
    <mergeCell ref="A389:K389"/>
    <mergeCell ref="A390:B390"/>
    <mergeCell ref="C390:D390"/>
    <mergeCell ref="J390:K390"/>
    <mergeCell ref="A383:K383"/>
    <mergeCell ref="A384:B384"/>
    <mergeCell ref="C384:D384"/>
    <mergeCell ref="J384:K384"/>
    <mergeCell ref="A385:K385"/>
    <mergeCell ref="A386:B386"/>
    <mergeCell ref="C386:D386"/>
    <mergeCell ref="J386:K386"/>
    <mergeCell ref="M388:M389"/>
    <mergeCell ref="M384:M385"/>
    <mergeCell ref="M386:M387"/>
    <mergeCell ref="M379:M380"/>
    <mergeCell ref="A381:K381"/>
    <mergeCell ref="A382:B382"/>
    <mergeCell ref="C382:D382"/>
    <mergeCell ref="J382:K382"/>
    <mergeCell ref="M405:M406"/>
    <mergeCell ref="L392:L393"/>
    <mergeCell ref="M392:M393"/>
    <mergeCell ref="A394:K394"/>
    <mergeCell ref="A395:B396"/>
    <mergeCell ref="C395:D396"/>
    <mergeCell ref="E395:E396"/>
    <mergeCell ref="F395:F396"/>
    <mergeCell ref="G395:G396"/>
    <mergeCell ref="H395:H396"/>
    <mergeCell ref="I395:I396"/>
    <mergeCell ref="A391:K391"/>
    <mergeCell ref="A392:B393"/>
    <mergeCell ref="C392:D393"/>
    <mergeCell ref="E392:E393"/>
    <mergeCell ref="F392:F393"/>
    <mergeCell ref="G392:G393"/>
    <mergeCell ref="H392:H393"/>
    <mergeCell ref="I392:I393"/>
    <mergeCell ref="J392:K393"/>
    <mergeCell ref="M390:M391"/>
    <mergeCell ref="M398:M399"/>
    <mergeCell ref="A400:K400"/>
    <mergeCell ref="A401:B401"/>
    <mergeCell ref="C401:D401"/>
    <mergeCell ref="J401:K401"/>
    <mergeCell ref="J395:K396"/>
    <mergeCell ref="L395:L396"/>
    <mergeCell ref="M395:M396"/>
    <mergeCell ref="A397:K397"/>
    <mergeCell ref="A398:B399"/>
    <mergeCell ref="C398:D399"/>
    <mergeCell ref="E398:E399"/>
    <mergeCell ref="F398:F399"/>
    <mergeCell ref="G398:G399"/>
    <mergeCell ref="H398:H399"/>
    <mergeCell ref="M401:M402"/>
    <mergeCell ref="M403:M404"/>
    <mergeCell ref="A406:K406"/>
    <mergeCell ref="A407:K407"/>
    <mergeCell ref="A408:B408"/>
    <mergeCell ref="C408:D408"/>
    <mergeCell ref="J408:K408"/>
    <mergeCell ref="A409:K409"/>
    <mergeCell ref="A402:K402"/>
    <mergeCell ref="A403:B403"/>
    <mergeCell ref="C403:D403"/>
    <mergeCell ref="J403:K403"/>
    <mergeCell ref="A404:K404"/>
    <mergeCell ref="A405:B405"/>
    <mergeCell ref="C405:D405"/>
    <mergeCell ref="J405:K405"/>
    <mergeCell ref="I398:I399"/>
    <mergeCell ref="J398:K399"/>
    <mergeCell ref="L398:L399"/>
    <mergeCell ref="A417:K417"/>
    <mergeCell ref="A418:B418"/>
    <mergeCell ref="C418:D418"/>
    <mergeCell ref="J418:K418"/>
    <mergeCell ref="A419:K419"/>
    <mergeCell ref="A420:B420"/>
    <mergeCell ref="C420:D420"/>
    <mergeCell ref="J420:K420"/>
    <mergeCell ref="A413:K413"/>
    <mergeCell ref="A414:B414"/>
    <mergeCell ref="C414:D414"/>
    <mergeCell ref="J414:K414"/>
    <mergeCell ref="A415:K415"/>
    <mergeCell ref="A416:B416"/>
    <mergeCell ref="C416:D416"/>
    <mergeCell ref="J416:K416"/>
    <mergeCell ref="A410:B410"/>
    <mergeCell ref="C410:D410"/>
    <mergeCell ref="J410:K410"/>
    <mergeCell ref="A411:K411"/>
    <mergeCell ref="A412:B412"/>
    <mergeCell ref="C412:D412"/>
    <mergeCell ref="J412:K412"/>
    <mergeCell ref="A429:K429"/>
    <mergeCell ref="A430:B430"/>
    <mergeCell ref="C430:D430"/>
    <mergeCell ref="J430:K430"/>
    <mergeCell ref="A431:K431"/>
    <mergeCell ref="A432:B432"/>
    <mergeCell ref="C432:D432"/>
    <mergeCell ref="J432:K432"/>
    <mergeCell ref="A425:K425"/>
    <mergeCell ref="A426:B426"/>
    <mergeCell ref="C426:D426"/>
    <mergeCell ref="J426:K426"/>
    <mergeCell ref="A427:K427"/>
    <mergeCell ref="A428:B428"/>
    <mergeCell ref="C428:D428"/>
    <mergeCell ref="J428:K428"/>
    <mergeCell ref="A421:K421"/>
    <mergeCell ref="A422:B422"/>
    <mergeCell ref="C422:D422"/>
    <mergeCell ref="J422:K422"/>
    <mergeCell ref="A423:K423"/>
    <mergeCell ref="A424:B424"/>
    <mergeCell ref="C424:D424"/>
    <mergeCell ref="J424:K424"/>
    <mergeCell ref="A443:K443"/>
    <mergeCell ref="A444:B444"/>
    <mergeCell ref="C444:D444"/>
    <mergeCell ref="J444:K444"/>
    <mergeCell ref="A445:K445"/>
    <mergeCell ref="A446:B446"/>
    <mergeCell ref="C446:D446"/>
    <mergeCell ref="J446:K446"/>
    <mergeCell ref="A439:K439"/>
    <mergeCell ref="A440:B440"/>
    <mergeCell ref="C440:D440"/>
    <mergeCell ref="J440:K440"/>
    <mergeCell ref="A441:K441"/>
    <mergeCell ref="A442:B442"/>
    <mergeCell ref="C442:D442"/>
    <mergeCell ref="J442:K442"/>
    <mergeCell ref="A433:K433"/>
    <mergeCell ref="A434:B434"/>
    <mergeCell ref="C434:D434"/>
    <mergeCell ref="J434:K434"/>
    <mergeCell ref="A435:K435"/>
    <mergeCell ref="A436:B436"/>
    <mergeCell ref="C436:D436"/>
    <mergeCell ref="J436:K436"/>
    <mergeCell ref="A437:K437"/>
    <mergeCell ref="A438:B438"/>
    <mergeCell ref="C438:D438"/>
    <mergeCell ref="J438:K438"/>
    <mergeCell ref="A455:K455"/>
    <mergeCell ref="A456:B456"/>
    <mergeCell ref="C456:D456"/>
    <mergeCell ref="J456:K456"/>
    <mergeCell ref="A457:K457"/>
    <mergeCell ref="A458:B458"/>
    <mergeCell ref="C458:D458"/>
    <mergeCell ref="J458:K458"/>
    <mergeCell ref="A451:K451"/>
    <mergeCell ref="A452:B452"/>
    <mergeCell ref="C452:D452"/>
    <mergeCell ref="J452:K452"/>
    <mergeCell ref="A453:K453"/>
    <mergeCell ref="A454:B454"/>
    <mergeCell ref="C454:D454"/>
    <mergeCell ref="J454:K454"/>
    <mergeCell ref="A447:K447"/>
    <mergeCell ref="A448:B448"/>
    <mergeCell ref="C448:D448"/>
    <mergeCell ref="J448:K448"/>
    <mergeCell ref="A449:K449"/>
    <mergeCell ref="A450:B450"/>
    <mergeCell ref="C450:D450"/>
    <mergeCell ref="J450:K450"/>
    <mergeCell ref="A467:K467"/>
    <mergeCell ref="A468:B468"/>
    <mergeCell ref="C468:D468"/>
    <mergeCell ref="J468:K468"/>
    <mergeCell ref="A469:K469"/>
    <mergeCell ref="A470:B470"/>
    <mergeCell ref="C470:D470"/>
    <mergeCell ref="J470:K470"/>
    <mergeCell ref="A463:K463"/>
    <mergeCell ref="A464:B464"/>
    <mergeCell ref="C464:D464"/>
    <mergeCell ref="J464:K464"/>
    <mergeCell ref="A465:K465"/>
    <mergeCell ref="A466:B466"/>
    <mergeCell ref="C466:D466"/>
    <mergeCell ref="J466:K466"/>
    <mergeCell ref="A459:K459"/>
    <mergeCell ref="A460:B460"/>
    <mergeCell ref="C460:D460"/>
    <mergeCell ref="J460:K460"/>
    <mergeCell ref="A461:K461"/>
    <mergeCell ref="A462:B462"/>
    <mergeCell ref="C462:D462"/>
    <mergeCell ref="J462:K462"/>
    <mergeCell ref="C480:D480"/>
    <mergeCell ref="C481:D481"/>
    <mergeCell ref="A482:B482"/>
    <mergeCell ref="A479:B479"/>
    <mergeCell ref="C479:D479"/>
    <mergeCell ref="J477:K477"/>
    <mergeCell ref="A474:K474"/>
    <mergeCell ref="A475:B475"/>
    <mergeCell ref="C475:D475"/>
    <mergeCell ref="J475:K475"/>
    <mergeCell ref="M475:M477"/>
    <mergeCell ref="A476:B476"/>
    <mergeCell ref="C476:D476"/>
    <mergeCell ref="J476:K476"/>
    <mergeCell ref="A477:B477"/>
    <mergeCell ref="C477:D477"/>
    <mergeCell ref="A471:K471"/>
    <mergeCell ref="A472:K472"/>
    <mergeCell ref="A473:B473"/>
    <mergeCell ref="C473:D473"/>
    <mergeCell ref="J473:K473"/>
    <mergeCell ref="E480:F480"/>
    <mergeCell ref="E481:F481"/>
    <mergeCell ref="E479:G479"/>
  </mergeCells>
  <pageMargins left="0.19685039370078741" right="0.23622047244094491" top="0.74803149606299213" bottom="0.35433070866141736" header="0.31496062992125984" footer="0.31496062992125984"/>
  <pageSetup paperSize="9" scale="50" fitToHeight="26" orientation="landscape" horizontalDpi="180" verticalDpi="180" r:id="rId1"/>
  <rowBreaks count="8" manualBreakCount="8">
    <brk id="84" max="12" man="1"/>
    <brk id="107" max="12" man="1"/>
    <brk id="275" max="12" man="1"/>
    <brk id="312" max="12" man="1"/>
    <brk id="340" max="12" man="1"/>
    <brk id="361" max="12" man="1"/>
    <brk id="382" max="12" man="1"/>
    <brk id="40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 услугам</vt:lpstr>
      <vt:lpstr>'По услугам'!Заголовки_для_печати</vt:lpstr>
      <vt:lpstr>'По услугам'!Область_печати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2023-04-12T08:07:45Z</dcterms:modified>
</cp:coreProperties>
</file>