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855" windowWidth="27495" windowHeight="11145"/>
  </bookViews>
  <sheets>
    <sheet name="Документ" sheetId="2" r:id="rId1"/>
  </sheets>
  <definedNames>
    <definedName name="_xlnm._FilterDatabase" localSheetId="0" hidden="1">Документ!$A$5:$V$6</definedName>
    <definedName name="_xlnm.Print_Titles" localSheetId="0">Документ!$7:$8</definedName>
  </definedNames>
  <calcPr calcId="145621"/>
</workbook>
</file>

<file path=xl/calcChain.xml><?xml version="1.0" encoding="utf-8"?>
<calcChain xmlns="http://schemas.openxmlformats.org/spreadsheetml/2006/main">
  <c r="E90" i="2" l="1"/>
  <c r="F90" i="2"/>
  <c r="G90" i="2"/>
  <c r="H90" i="2"/>
  <c r="I90" i="2"/>
  <c r="D90" i="2"/>
  <c r="J102" i="2"/>
  <c r="J75" i="2"/>
  <c r="O120" i="2" l="1"/>
  <c r="O124" i="2"/>
  <c r="N120" i="2"/>
  <c r="N122" i="2"/>
  <c r="N124" i="2"/>
  <c r="M120" i="2"/>
  <c r="M124" i="2"/>
  <c r="Q95" i="2"/>
  <c r="Q97" i="2"/>
  <c r="Q100" i="2"/>
  <c r="Q101" i="2"/>
  <c r="Q104" i="2"/>
  <c r="Q105" i="2"/>
  <c r="Q106" i="2"/>
  <c r="Q107" i="2"/>
  <c r="Q108" i="2"/>
  <c r="Q109" i="2"/>
  <c r="Q110" i="2"/>
  <c r="Q112" i="2"/>
  <c r="Q113" i="2"/>
  <c r="Q114" i="2"/>
  <c r="P95" i="2"/>
  <c r="P97" i="2"/>
  <c r="P100" i="2"/>
  <c r="P104" i="2"/>
  <c r="P105" i="2"/>
  <c r="P106" i="2"/>
  <c r="P107" i="2"/>
  <c r="P108" i="2"/>
  <c r="P109" i="2"/>
  <c r="P110" i="2"/>
  <c r="P112" i="2"/>
  <c r="P113" i="2"/>
  <c r="P114" i="2"/>
  <c r="P116" i="2"/>
  <c r="P118" i="2"/>
  <c r="O95" i="2"/>
  <c r="O97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8" i="2"/>
  <c r="N96" i="2"/>
  <c r="N97" i="2"/>
  <c r="N98" i="2"/>
  <c r="N99" i="2"/>
  <c r="N103" i="2"/>
  <c r="N104" i="2"/>
  <c r="N105" i="2"/>
  <c r="N106" i="2"/>
  <c r="N107" i="2"/>
  <c r="N108" i="2"/>
  <c r="N109" i="2"/>
  <c r="N110" i="2"/>
  <c r="N112" i="2"/>
  <c r="N113" i="2"/>
  <c r="N114" i="2"/>
  <c r="N116" i="2"/>
  <c r="N117" i="2"/>
  <c r="N118" i="2"/>
  <c r="M97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8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K96" i="2"/>
  <c r="K97" i="2"/>
  <c r="K98" i="2"/>
  <c r="K99" i="2"/>
  <c r="K103" i="2"/>
  <c r="K104" i="2"/>
  <c r="K105" i="2"/>
  <c r="K106" i="2"/>
  <c r="K107" i="2"/>
  <c r="K108" i="2"/>
  <c r="K109" i="2"/>
  <c r="K110" i="2"/>
  <c r="K112" i="2"/>
  <c r="K113" i="2"/>
  <c r="K114" i="2"/>
  <c r="K116" i="2"/>
  <c r="K117" i="2"/>
  <c r="K118" i="2"/>
  <c r="N95" i="2"/>
  <c r="M95" i="2"/>
  <c r="K95" i="2"/>
  <c r="O75" i="2"/>
  <c r="L75" i="2"/>
  <c r="N57" i="2"/>
  <c r="K57" i="2"/>
  <c r="O50" i="2"/>
  <c r="N50" i="2"/>
  <c r="M50" i="2"/>
  <c r="K50" i="2"/>
  <c r="Q25" i="2"/>
  <c r="Q31" i="2"/>
  <c r="M26" i="2"/>
  <c r="M27" i="2"/>
  <c r="K26" i="2"/>
  <c r="P25" i="2"/>
  <c r="O25" i="2"/>
  <c r="O26" i="2"/>
  <c r="O27" i="2"/>
  <c r="L26" i="2"/>
  <c r="J26" i="2"/>
  <c r="J117" i="2"/>
  <c r="J94" i="2"/>
  <c r="K94" i="2"/>
  <c r="L94" i="2"/>
  <c r="N94" i="2"/>
  <c r="J89" i="2"/>
  <c r="K89" i="2"/>
  <c r="L89" i="2"/>
  <c r="N89" i="2"/>
  <c r="O88" i="2"/>
  <c r="E87" i="2"/>
  <c r="F87" i="2"/>
  <c r="G87" i="2"/>
  <c r="H87" i="2"/>
  <c r="I87" i="2"/>
  <c r="D87" i="2"/>
  <c r="N83" i="2"/>
  <c r="L83" i="2"/>
  <c r="K83" i="2"/>
  <c r="J83" i="2"/>
  <c r="J72" i="2"/>
  <c r="L72" i="2"/>
  <c r="Q72" i="2"/>
  <c r="P72" i="2"/>
  <c r="O72" i="2"/>
  <c r="P82" i="2"/>
  <c r="N86" i="2"/>
  <c r="N85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M67" i="2"/>
  <c r="M68" i="2"/>
  <c r="M69" i="2"/>
  <c r="M70" i="2"/>
  <c r="M71" i="2"/>
  <c r="M72" i="2"/>
  <c r="M73" i="2"/>
  <c r="M74" i="2"/>
  <c r="M75" i="2"/>
  <c r="M76" i="2"/>
  <c r="M77" i="2"/>
  <c r="M78" i="2"/>
  <c r="M80" i="2"/>
  <c r="M81" i="2"/>
  <c r="M82" i="2"/>
  <c r="M84" i="2"/>
  <c r="M85" i="2"/>
  <c r="M86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4" i="2"/>
  <c r="K85" i="2"/>
  <c r="K86" i="2"/>
  <c r="J79" i="2"/>
  <c r="L79" i="2"/>
  <c r="O43" i="2"/>
  <c r="O44" i="2"/>
  <c r="N41" i="2"/>
  <c r="N42" i="2"/>
  <c r="N45" i="2"/>
  <c r="M43" i="2"/>
  <c r="M44" i="2"/>
  <c r="L43" i="2"/>
  <c r="L44" i="2"/>
  <c r="L45" i="2"/>
  <c r="K39" i="2"/>
  <c r="K41" i="2"/>
  <c r="K42" i="2"/>
  <c r="K45" i="2"/>
  <c r="J43" i="2"/>
  <c r="J44" i="2"/>
  <c r="Q16" i="2"/>
  <c r="P16" i="2"/>
  <c r="O16" i="2"/>
  <c r="M16" i="2"/>
  <c r="L16" i="2"/>
  <c r="J16" i="2"/>
  <c r="O87" i="2" l="1"/>
  <c r="N26" i="2"/>
  <c r="E11" i="2"/>
  <c r="F11" i="2"/>
  <c r="G11" i="2"/>
  <c r="H11" i="2"/>
  <c r="I11" i="2"/>
  <c r="D11" i="2"/>
  <c r="O29" i="2" l="1"/>
  <c r="P93" i="2"/>
  <c r="Q86" i="2"/>
  <c r="Q85" i="2"/>
  <c r="Q82" i="2"/>
  <c r="Q81" i="2"/>
  <c r="Q80" i="2"/>
  <c r="Q78" i="2"/>
  <c r="Q77" i="2"/>
  <c r="Q76" i="2"/>
  <c r="Q74" i="2"/>
  <c r="Q73" i="2"/>
  <c r="Q71" i="2"/>
  <c r="Q70" i="2"/>
  <c r="Q69" i="2"/>
  <c r="Q68" i="2"/>
  <c r="Q67" i="2"/>
  <c r="Q66" i="2"/>
  <c r="P86" i="2"/>
  <c r="P85" i="2"/>
  <c r="P81" i="2"/>
  <c r="P80" i="2"/>
  <c r="P78" i="2"/>
  <c r="P77" i="2"/>
  <c r="P76" i="2"/>
  <c r="P74" i="2"/>
  <c r="P73" i="2"/>
  <c r="P71" i="2"/>
  <c r="P70" i="2"/>
  <c r="P69" i="2"/>
  <c r="P68" i="2"/>
  <c r="P67" i="2"/>
  <c r="P66" i="2"/>
  <c r="O86" i="2"/>
  <c r="O85" i="2"/>
  <c r="O84" i="2"/>
  <c r="O82" i="2"/>
  <c r="O81" i="2"/>
  <c r="O80" i="2"/>
  <c r="O78" i="2"/>
  <c r="O77" i="2"/>
  <c r="O76" i="2"/>
  <c r="O74" i="2"/>
  <c r="O73" i="2"/>
  <c r="O71" i="2"/>
  <c r="O70" i="2"/>
  <c r="O69" i="2"/>
  <c r="O68" i="2"/>
  <c r="O67" i="2"/>
  <c r="O66" i="2"/>
  <c r="M88" i="2"/>
  <c r="M66" i="2"/>
  <c r="J115" i="2" l="1"/>
  <c r="L120" i="2" l="1"/>
  <c r="K120" i="2"/>
  <c r="J120" i="2"/>
  <c r="M87" i="2" l="1"/>
  <c r="E65" i="2"/>
  <c r="F65" i="2"/>
  <c r="G65" i="2"/>
  <c r="H65" i="2"/>
  <c r="I65" i="2"/>
  <c r="D65" i="2"/>
  <c r="E119" i="2"/>
  <c r="F119" i="2"/>
  <c r="G119" i="2"/>
  <c r="H119" i="2"/>
  <c r="I119" i="2"/>
  <c r="J114" i="2"/>
  <c r="J99" i="2"/>
  <c r="J98" i="2"/>
  <c r="J97" i="2"/>
  <c r="L86" i="2"/>
  <c r="J86" i="2"/>
  <c r="L85" i="2"/>
  <c r="J85" i="2"/>
  <c r="L84" i="2"/>
  <c r="J84" i="2"/>
  <c r="L82" i="2"/>
  <c r="J82" i="2"/>
  <c r="L81" i="2"/>
  <c r="J81" i="2"/>
  <c r="L76" i="2" l="1"/>
  <c r="J76" i="2"/>
  <c r="L74" i="2"/>
  <c r="J74" i="2"/>
  <c r="L71" i="2"/>
  <c r="J71" i="2"/>
  <c r="L70" i="2"/>
  <c r="J70" i="2"/>
  <c r="L69" i="2"/>
  <c r="J69" i="2"/>
  <c r="L42" i="2" l="1"/>
  <c r="J42" i="2"/>
  <c r="J45" i="2"/>
  <c r="G40" i="2"/>
  <c r="H40" i="2"/>
  <c r="I40" i="2"/>
  <c r="D40" i="2"/>
  <c r="E40" i="2"/>
  <c r="F40" i="2"/>
  <c r="K40" i="2" l="1"/>
  <c r="N40" i="2"/>
  <c r="N12" i="2"/>
  <c r="O12" i="2"/>
  <c r="P12" i="2"/>
  <c r="Q12" i="2"/>
  <c r="N13" i="2"/>
  <c r="O13" i="2"/>
  <c r="P13" i="2"/>
  <c r="Q13" i="2"/>
  <c r="N14" i="2"/>
  <c r="O14" i="2"/>
  <c r="P14" i="2"/>
  <c r="Q14" i="2"/>
  <c r="N15" i="2"/>
  <c r="O15" i="2"/>
  <c r="P15" i="2"/>
  <c r="Q15" i="2"/>
  <c r="N18" i="2"/>
  <c r="O18" i="2"/>
  <c r="P18" i="2"/>
  <c r="Q18" i="2"/>
  <c r="N19" i="2"/>
  <c r="O19" i="2"/>
  <c r="P19" i="2"/>
  <c r="Q19" i="2"/>
  <c r="N20" i="2"/>
  <c r="O20" i="2"/>
  <c r="P20" i="2"/>
  <c r="Q20" i="2"/>
  <c r="N21" i="2"/>
  <c r="O21" i="2"/>
  <c r="P21" i="2"/>
  <c r="Q21" i="2"/>
  <c r="N23" i="2"/>
  <c r="O23" i="2"/>
  <c r="P23" i="2"/>
  <c r="Q23" i="2"/>
  <c r="N24" i="2"/>
  <c r="O24" i="2"/>
  <c r="N25" i="2"/>
  <c r="N28" i="2"/>
  <c r="O28" i="2"/>
  <c r="P28" i="2"/>
  <c r="N29" i="2"/>
  <c r="N30" i="2"/>
  <c r="N31" i="2"/>
  <c r="O31" i="2"/>
  <c r="P31" i="2"/>
  <c r="N33" i="2"/>
  <c r="O33" i="2"/>
  <c r="P33" i="2"/>
  <c r="Q33" i="2"/>
  <c r="N34" i="2"/>
  <c r="O34" i="2"/>
  <c r="P34" i="2"/>
  <c r="Q34" i="2"/>
  <c r="N35" i="2"/>
  <c r="O35" i="2"/>
  <c r="P35" i="2"/>
  <c r="Q35" i="2"/>
  <c r="N37" i="2"/>
  <c r="O37" i="2"/>
  <c r="P37" i="2"/>
  <c r="Q37" i="2"/>
  <c r="N38" i="2"/>
  <c r="O38" i="2"/>
  <c r="P38" i="2"/>
  <c r="Q38" i="2"/>
  <c r="N39" i="2"/>
  <c r="O39" i="2"/>
  <c r="P39" i="2"/>
  <c r="Q39" i="2"/>
  <c r="O41" i="2"/>
  <c r="N47" i="2"/>
  <c r="O47" i="2"/>
  <c r="P47" i="2"/>
  <c r="Q47" i="2"/>
  <c r="N48" i="2"/>
  <c r="O48" i="2"/>
  <c r="P48" i="2"/>
  <c r="Q48" i="2"/>
  <c r="N49" i="2"/>
  <c r="O49" i="2"/>
  <c r="P50" i="2"/>
  <c r="Q50" i="2"/>
  <c r="N51" i="2"/>
  <c r="O51" i="2"/>
  <c r="P51" i="2"/>
  <c r="Q51" i="2"/>
  <c r="N52" i="2"/>
  <c r="O52" i="2"/>
  <c r="P52" i="2"/>
  <c r="Q52" i="2"/>
  <c r="N54" i="2"/>
  <c r="O54" i="2"/>
  <c r="P54" i="2"/>
  <c r="Q54" i="2"/>
  <c r="N55" i="2"/>
  <c r="O55" i="2"/>
  <c r="P55" i="2"/>
  <c r="Q55" i="2"/>
  <c r="N56" i="2"/>
  <c r="O56" i="2"/>
  <c r="P56" i="2"/>
  <c r="Q56" i="2"/>
  <c r="O57" i="2"/>
  <c r="P57" i="2"/>
  <c r="Q57" i="2"/>
  <c r="N59" i="2"/>
  <c r="O59" i="2"/>
  <c r="P59" i="2"/>
  <c r="Q59" i="2"/>
  <c r="N60" i="2"/>
  <c r="O60" i="2"/>
  <c r="P60" i="2"/>
  <c r="Q60" i="2"/>
  <c r="N61" i="2"/>
  <c r="O61" i="2"/>
  <c r="P61" i="2"/>
  <c r="Q61" i="2"/>
  <c r="N63" i="2"/>
  <c r="O63" i="2"/>
  <c r="P63" i="2"/>
  <c r="Q63" i="2"/>
  <c r="N64" i="2"/>
  <c r="O64" i="2"/>
  <c r="P64" i="2"/>
  <c r="Q64" i="2"/>
  <c r="N87" i="2"/>
  <c r="N88" i="2"/>
  <c r="N92" i="2"/>
  <c r="O92" i="2"/>
  <c r="P92" i="2"/>
  <c r="Q92" i="2"/>
  <c r="N93" i="2"/>
  <c r="O93" i="2"/>
  <c r="M12" i="2"/>
  <c r="M13" i="2"/>
  <c r="M14" i="2"/>
  <c r="M15" i="2"/>
  <c r="M18" i="2"/>
  <c r="M19" i="2"/>
  <c r="M20" i="2"/>
  <c r="M21" i="2"/>
  <c r="M23" i="2"/>
  <c r="M24" i="2"/>
  <c r="M25" i="2"/>
  <c r="M28" i="2"/>
  <c r="M29" i="2"/>
  <c r="M31" i="2"/>
  <c r="M33" i="2"/>
  <c r="M34" i="2"/>
  <c r="M35" i="2"/>
  <c r="M37" i="2"/>
  <c r="M38" i="2"/>
  <c r="M39" i="2"/>
  <c r="M41" i="2"/>
  <c r="M47" i="2"/>
  <c r="M48" i="2"/>
  <c r="M49" i="2"/>
  <c r="M51" i="2"/>
  <c r="M52" i="2"/>
  <c r="M54" i="2"/>
  <c r="M55" i="2"/>
  <c r="M56" i="2"/>
  <c r="M57" i="2"/>
  <c r="M59" i="2"/>
  <c r="M60" i="2"/>
  <c r="M61" i="2"/>
  <c r="M63" i="2"/>
  <c r="M64" i="2"/>
  <c r="M92" i="2"/>
  <c r="M93" i="2"/>
  <c r="L12" i="2"/>
  <c r="L13" i="2"/>
  <c r="L14" i="2"/>
  <c r="L15" i="2"/>
  <c r="L18" i="2"/>
  <c r="L19" i="2"/>
  <c r="L20" i="2"/>
  <c r="L21" i="2"/>
  <c r="L23" i="2"/>
  <c r="L24" i="2"/>
  <c r="L25" i="2"/>
  <c r="L27" i="2"/>
  <c r="L28" i="2"/>
  <c r="L29" i="2"/>
  <c r="L30" i="2"/>
  <c r="L31" i="2"/>
  <c r="L33" i="2"/>
  <c r="L34" i="2"/>
  <c r="L35" i="2"/>
  <c r="L37" i="2"/>
  <c r="L38" i="2"/>
  <c r="L39" i="2"/>
  <c r="L41" i="2"/>
  <c r="L47" i="2"/>
  <c r="L48" i="2"/>
  <c r="L49" i="2"/>
  <c r="L50" i="2"/>
  <c r="L51" i="2"/>
  <c r="L52" i="2"/>
  <c r="L54" i="2"/>
  <c r="L55" i="2"/>
  <c r="L56" i="2"/>
  <c r="L57" i="2"/>
  <c r="L59" i="2"/>
  <c r="L60" i="2"/>
  <c r="L61" i="2"/>
  <c r="L63" i="2"/>
  <c r="L64" i="2"/>
  <c r="L66" i="2"/>
  <c r="L67" i="2"/>
  <c r="L68" i="2"/>
  <c r="L73" i="2"/>
  <c r="L77" i="2"/>
  <c r="L78" i="2"/>
  <c r="L80" i="2"/>
  <c r="L87" i="2"/>
  <c r="L88" i="2"/>
  <c r="L92" i="2"/>
  <c r="L93" i="2"/>
  <c r="L95" i="2"/>
  <c r="L122" i="2"/>
  <c r="L124" i="2"/>
  <c r="K12" i="2"/>
  <c r="K13" i="2"/>
  <c r="K14" i="2"/>
  <c r="K15" i="2"/>
  <c r="K18" i="2"/>
  <c r="K19" i="2"/>
  <c r="K20" i="2"/>
  <c r="K21" i="2"/>
  <c r="K23" i="2"/>
  <c r="K24" i="2"/>
  <c r="K25" i="2"/>
  <c r="K28" i="2"/>
  <c r="K29" i="2"/>
  <c r="K30" i="2"/>
  <c r="K31" i="2"/>
  <c r="K33" i="2"/>
  <c r="K34" i="2"/>
  <c r="K35" i="2"/>
  <c r="K37" i="2"/>
  <c r="K38" i="2"/>
  <c r="K47" i="2"/>
  <c r="K48" i="2"/>
  <c r="K49" i="2"/>
  <c r="K51" i="2"/>
  <c r="K52" i="2"/>
  <c r="K54" i="2"/>
  <c r="K55" i="2"/>
  <c r="K56" i="2"/>
  <c r="K59" i="2"/>
  <c r="K60" i="2"/>
  <c r="K61" i="2"/>
  <c r="K63" i="2"/>
  <c r="K64" i="2"/>
  <c r="K87" i="2"/>
  <c r="K88" i="2"/>
  <c r="K92" i="2"/>
  <c r="K93" i="2"/>
  <c r="K122" i="2"/>
  <c r="K124" i="2"/>
  <c r="J12" i="2"/>
  <c r="J13" i="2"/>
  <c r="J14" i="2"/>
  <c r="J15" i="2"/>
  <c r="J18" i="2"/>
  <c r="J19" i="2"/>
  <c r="J20" i="2"/>
  <c r="J21" i="2"/>
  <c r="J23" i="2"/>
  <c r="J24" i="2"/>
  <c r="J25" i="2"/>
  <c r="J27" i="2"/>
  <c r="J28" i="2"/>
  <c r="J29" i="2"/>
  <c r="J30" i="2"/>
  <c r="J31" i="2"/>
  <c r="J33" i="2"/>
  <c r="J34" i="2"/>
  <c r="J35" i="2"/>
  <c r="J37" i="2"/>
  <c r="J38" i="2"/>
  <c r="J39" i="2"/>
  <c r="J40" i="2"/>
  <c r="J41" i="2"/>
  <c r="J47" i="2"/>
  <c r="J48" i="2"/>
  <c r="J49" i="2"/>
  <c r="J50" i="2"/>
  <c r="J51" i="2"/>
  <c r="J52" i="2"/>
  <c r="J54" i="2"/>
  <c r="J55" i="2"/>
  <c r="J56" i="2"/>
  <c r="J57" i="2"/>
  <c r="J59" i="2"/>
  <c r="J60" i="2"/>
  <c r="J61" i="2"/>
  <c r="J63" i="2"/>
  <c r="J64" i="2"/>
  <c r="J66" i="2"/>
  <c r="J67" i="2"/>
  <c r="J68" i="2"/>
  <c r="J73" i="2"/>
  <c r="J77" i="2"/>
  <c r="J78" i="2"/>
  <c r="J80" i="2"/>
  <c r="J88" i="2"/>
  <c r="J87" i="2" s="1"/>
  <c r="J92" i="2"/>
  <c r="J93" i="2"/>
  <c r="J95" i="2"/>
  <c r="J96" i="2"/>
  <c r="J100" i="2"/>
  <c r="J101" i="2"/>
  <c r="J103" i="2"/>
  <c r="J104" i="2"/>
  <c r="J105" i="2"/>
  <c r="J106" i="2"/>
  <c r="J107" i="2"/>
  <c r="J108" i="2"/>
  <c r="J109" i="2"/>
  <c r="J110" i="2"/>
  <c r="J111" i="2"/>
  <c r="J112" i="2"/>
  <c r="J113" i="2"/>
  <c r="J116" i="2"/>
  <c r="J118" i="2"/>
  <c r="J122" i="2"/>
  <c r="J124" i="2"/>
  <c r="F53" i="2"/>
  <c r="G91" i="2" l="1"/>
  <c r="G58" i="2"/>
  <c r="G53" i="2"/>
  <c r="G46" i="2"/>
  <c r="G123" i="2"/>
  <c r="H123" i="2"/>
  <c r="I123" i="2"/>
  <c r="G121" i="2"/>
  <c r="H121" i="2"/>
  <c r="I121" i="2"/>
  <c r="H91" i="2"/>
  <c r="I91" i="2"/>
  <c r="G62" i="2"/>
  <c r="H62" i="2"/>
  <c r="I62" i="2"/>
  <c r="H58" i="2"/>
  <c r="I58" i="2"/>
  <c r="H53" i="2"/>
  <c r="I53" i="2"/>
  <c r="H46" i="2"/>
  <c r="I46" i="2"/>
  <c r="G36" i="2"/>
  <c r="H36" i="2"/>
  <c r="I36" i="2"/>
  <c r="G32" i="2"/>
  <c r="H32" i="2"/>
  <c r="I32" i="2"/>
  <c r="G22" i="2"/>
  <c r="H22" i="2"/>
  <c r="I22" i="2"/>
  <c r="G17" i="2"/>
  <c r="H17" i="2"/>
  <c r="I17" i="2"/>
  <c r="I10" i="2" s="1"/>
  <c r="D119" i="2"/>
  <c r="D121" i="2"/>
  <c r="D123" i="2"/>
  <c r="D91" i="2"/>
  <c r="D62" i="2"/>
  <c r="D58" i="2"/>
  <c r="D53" i="2"/>
  <c r="N53" i="2" s="1"/>
  <c r="D46" i="2"/>
  <c r="D36" i="2"/>
  <c r="D32" i="2"/>
  <c r="D22" i="2"/>
  <c r="D17" i="2"/>
  <c r="G10" i="2" l="1"/>
  <c r="P17" i="2"/>
  <c r="H10" i="2"/>
  <c r="P91" i="2"/>
  <c r="P58" i="2"/>
  <c r="P53" i="2"/>
  <c r="P46" i="2"/>
  <c r="Q22" i="2"/>
  <c r="P11" i="2"/>
  <c r="P32" i="2"/>
  <c r="Q36" i="2"/>
  <c r="P62" i="2"/>
  <c r="Q91" i="2"/>
  <c r="Q65" i="2"/>
  <c r="K119" i="2"/>
  <c r="J119" i="2"/>
  <c r="Q11" i="2"/>
  <c r="J53" i="2"/>
  <c r="K53" i="2"/>
  <c r="K65" i="2"/>
  <c r="J65" i="2"/>
  <c r="P65" i="2"/>
  <c r="L53" i="2"/>
  <c r="D10" i="2"/>
  <c r="Q17" i="2"/>
  <c r="P22" i="2"/>
  <c r="Q32" i="2"/>
  <c r="P36" i="2"/>
  <c r="Q46" i="2"/>
  <c r="Q53" i="2"/>
  <c r="Q58" i="2"/>
  <c r="Q62" i="2"/>
  <c r="K121" i="2"/>
  <c r="J121" i="2"/>
  <c r="K123" i="2"/>
  <c r="J123" i="2"/>
  <c r="K46" i="2"/>
  <c r="J46" i="2"/>
  <c r="K58" i="2"/>
  <c r="J58" i="2"/>
  <c r="J91" i="2"/>
  <c r="K91" i="2"/>
  <c r="M53" i="2"/>
  <c r="O53" i="2"/>
  <c r="J32" i="2"/>
  <c r="K32" i="2"/>
  <c r="J22" i="2"/>
  <c r="K22" i="2"/>
  <c r="J17" i="2"/>
  <c r="K17" i="2"/>
  <c r="K11" i="2"/>
  <c r="J11" i="2"/>
  <c r="J36" i="2"/>
  <c r="K36" i="2"/>
  <c r="J62" i="2"/>
  <c r="K62" i="2"/>
  <c r="P10" i="2" l="1"/>
  <c r="P90" i="2"/>
  <c r="Q90" i="2"/>
  <c r="Q10" i="2"/>
  <c r="G125" i="2"/>
  <c r="K90" i="2"/>
  <c r="J90" i="2"/>
  <c r="J10" i="2"/>
  <c r="K10" i="2"/>
  <c r="H125" i="2"/>
  <c r="P125" i="2" s="1"/>
  <c r="I125" i="2"/>
  <c r="E125" i="2"/>
  <c r="D125" i="2"/>
  <c r="F22" i="2"/>
  <c r="F32" i="2"/>
  <c r="F36" i="2"/>
  <c r="F46" i="2"/>
  <c r="F62" i="2"/>
  <c r="F123" i="2"/>
  <c r="F121" i="2"/>
  <c r="N121" i="2" l="1"/>
  <c r="N123" i="2"/>
  <c r="M123" i="2"/>
  <c r="O123" i="2"/>
  <c r="Q125" i="2"/>
  <c r="L123" i="2"/>
  <c r="L121" i="2"/>
  <c r="N62" i="2"/>
  <c r="O62" i="2"/>
  <c r="M62" i="2"/>
  <c r="L62" i="2"/>
  <c r="O46" i="2"/>
  <c r="M46" i="2"/>
  <c r="L46" i="2"/>
  <c r="N46" i="2"/>
  <c r="N36" i="2"/>
  <c r="O36" i="2"/>
  <c r="L36" i="2"/>
  <c r="M36" i="2"/>
  <c r="N32" i="2"/>
  <c r="O32" i="2"/>
  <c r="L32" i="2"/>
  <c r="M32" i="2"/>
  <c r="N22" i="2"/>
  <c r="O22" i="2"/>
  <c r="L22" i="2"/>
  <c r="M22" i="2"/>
  <c r="N11" i="2"/>
  <c r="O11" i="2"/>
  <c r="M11" i="2"/>
  <c r="L11" i="2"/>
  <c r="K125" i="2"/>
  <c r="J125" i="2"/>
  <c r="N119" i="2" l="1"/>
  <c r="O119" i="2"/>
  <c r="L119" i="2"/>
  <c r="M119" i="2"/>
  <c r="F58" i="2"/>
  <c r="N65" i="2" l="1"/>
  <c r="M65" i="2"/>
  <c r="L65" i="2"/>
  <c r="O65" i="2"/>
  <c r="N58" i="2"/>
  <c r="L58" i="2"/>
  <c r="O58" i="2"/>
  <c r="M58" i="2"/>
  <c r="F17" i="2"/>
  <c r="F10" i="2" s="1"/>
  <c r="F91" i="2"/>
  <c r="N91" i="2" l="1"/>
  <c r="M91" i="2"/>
  <c r="O91" i="2"/>
  <c r="L91" i="2"/>
  <c r="O40" i="2"/>
  <c r="M40" i="2"/>
  <c r="L40" i="2"/>
  <c r="N17" i="2"/>
  <c r="O17" i="2"/>
  <c r="M17" i="2"/>
  <c r="L17" i="2"/>
  <c r="N90" i="2" l="1"/>
  <c r="O90" i="2"/>
  <c r="M90" i="2"/>
  <c r="L90" i="2"/>
  <c r="O10" i="2"/>
  <c r="N10" i="2"/>
  <c r="M10" i="2"/>
  <c r="L10" i="2"/>
  <c r="F125" i="2"/>
  <c r="N125" i="2" l="1"/>
  <c r="O125" i="2"/>
  <c r="M125" i="2"/>
  <c r="L125" i="2"/>
</calcChain>
</file>

<file path=xl/sharedStrings.xml><?xml version="1.0" encoding="utf-8"?>
<sst xmlns="http://schemas.openxmlformats.org/spreadsheetml/2006/main" count="454" uniqueCount="289">
  <si>
    <t>Единица измерения: руб.</t>
  </si>
  <si>
    <t/>
  </si>
  <si>
    <t>Наименование показателя</t>
  </si>
  <si>
    <t>Код</t>
  </si>
  <si>
    <t>Расхождение за отчетный период</t>
  </si>
  <si>
    <t>Расхождение кассового плана</t>
  </si>
  <si>
    <t>Итого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</si>
  <si>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</si>
  <si>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</si>
  <si>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</si>
  <si>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</si>
  <si>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00010102010010000110</t>
  </si>
  <si>
    <t xml:space="preserve">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</si>
  <si>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</si>
  <si>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 xml:space="preserve">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</si>
  <si>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</si>
  <si>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 xml:space="preserve">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</si>
  <si>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</si>
  <si>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 xml:space="preserve">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</si>
  <si>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</si>
  <si>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</si>
  <si>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00010302231010000110</t>
  </si>
  <si>
    <t xml:space="preserve">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</si>
  <si>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</si>
  <si>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</si>
  <si>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</si>
  <si>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</si>
  <si>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</si>
  <si>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 xml:space="preserve">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</si>
  <si>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</si>
  <si>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</si>
  <si>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00010501011010000110</t>
  </si>
  <si>
    <t xml:space="preserve">          Налог, взимаемый с налогоплательщиков, выбравших в качестве объекта налогообложения доходы</t>
  </si>
  <si>
    <t>00010501012010000110</t>
  </si>
  <si>
    <t xml:space="preserve">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</si>
  <si>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00010501021010000110</t>
  </si>
  <si>
    <t xml:space="preserve">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</si>
  <si>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00010501050010000110</t>
  </si>
  <si>
    <t xml:space="preserve">          Минимальный налог, зачисляемый в бюджеты субъектов Российской Федерации (за налоговые периоды, истекшие до 1 января 2016 года)</t>
  </si>
  <si>
    <t>00010502010020000110</t>
  </si>
  <si>
    <t xml:space="preserve">          Единый налог на вмененный доход для отдельных видов деятельности</t>
  </si>
  <si>
    <t>00010502020020000110</t>
  </si>
  <si>
    <t xml:space="preserve">          Единый налог на вмененный доход для отдельных видов деятельности (за налоговые периоды, истекшие до 1 января 2011 года)</t>
  </si>
  <si>
    <t>00010503010010000110</t>
  </si>
  <si>
    <t xml:space="preserve">          Единый сельскохозяйственный налог</t>
  </si>
  <si>
    <t>00010504010020000110</t>
  </si>
  <si>
    <t>00010600000000000000</t>
  </si>
  <si>
    <t xml:space="preserve">        НАЛОГИ НА ИМУЩЕСТВО</t>
  </si>
  <si>
    <t>00010601020040000110</t>
  </si>
  <si>
    <t>00010606032040000110</t>
  </si>
  <si>
    <t>00010606042040000110</t>
  </si>
  <si>
    <t>00010800000000000000</t>
  </si>
  <si>
    <t xml:space="preserve">        ГОСУДАРСТВЕННАЯ ПОШЛИНА</t>
  </si>
  <si>
    <t>00010803010010000110</t>
  </si>
  <si>
    <t xml:space="preserve">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</si>
  <si>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00010807150010000110</t>
  </si>
  <si>
    <t xml:space="preserve">          Государственная пошлина за выдачу разрешения на установку рекламной конструкции</t>
  </si>
  <si>
    <t>00010807173010000110</t>
  </si>
  <si>
    <t>00010900000000000000</t>
  </si>
  <si>
    <t xml:space="preserve">        ЗАДОЛЖЕННОСТЬ И ПЕРЕРАСЧЕТЫ ПО ОТМЕНЕННЫМ НАЛОГАМ, СБОРАМ И ИНЫМ ОБЯЗАТЕЛЬНЫМ ПЛАТЕЖАМ</t>
  </si>
  <si>
    <t>00010901020040000110</t>
  </si>
  <si>
    <t xml:space="preserve">          Налог на прибыль организаций, зачислявшийся до 1 января 2005 года в местные бюджеты, мобилизуемый на территориях городских округов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</si>
  <si>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</si>
  <si>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</si>
  <si>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00011105012040000120</t>
  </si>
  <si>
    <t>00011105027040000120</t>
  </si>
  <si>
    <t>00011105034040000120</t>
  </si>
  <si>
    <t>00011107014040000120</t>
  </si>
  <si>
    <t>00011109044040000120</t>
  </si>
  <si>
    <t>00011200000000000000</t>
  </si>
  <si>
    <t xml:space="preserve">        ПЛАТЕЖИ ПРИ ПОЛЬЗОВАНИИ ПРИРОДНЫМИ РЕСУРСАМИ</t>
  </si>
  <si>
    <t>00011201010010000120</t>
  </si>
  <si>
    <t xml:space="preserve">          Плата за выбросы загрязняющих веществ в атмосферный воздух стационарными объектами</t>
  </si>
  <si>
    <t>00011201030010000120</t>
  </si>
  <si>
    <t xml:space="preserve">          Плата за сбросы загрязняющих веществ в водные объекты</t>
  </si>
  <si>
    <t>00011201041010000120</t>
  </si>
  <si>
    <t xml:space="preserve">          Плата за размещение отходов производства</t>
  </si>
  <si>
    <t>00011201042010000120</t>
  </si>
  <si>
    <t>00011300000000000000</t>
  </si>
  <si>
    <t xml:space="preserve">        ДОХОДЫ ОТ ОКАЗАНИЯ ПЛАТНЫХ УСЛУГ (РАБОТ) И КОМПЕНСАЦИИ ЗАТРАТ ГОСУДАРСТВА</t>
  </si>
  <si>
    <t>00011301994040000130</t>
  </si>
  <si>
    <t>00011302064040000130</t>
  </si>
  <si>
    <t>00011302994040000130</t>
  </si>
  <si>
    <t>00011400000000000000</t>
  </si>
  <si>
    <t xml:space="preserve">        ДОХОДЫ ОТ ПРОДАЖИ МАТЕРИАЛЬНЫХ И НЕМАТЕРИАЛЬНЫХ АКТИВОВ</t>
  </si>
  <si>
    <t>00011402043040000410</t>
  </si>
  <si>
    <t>00011406012040000430</t>
  </si>
  <si>
    <t>00011600000000000000</t>
  </si>
  <si>
    <t xml:space="preserve">        ШТРАФЫ, САНКЦИИ, ВОЗМЕЩЕНИЕ УЩЕРБА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</si>
  <si>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</si>
  <si>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</si>
  <si>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</si>
  <si>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</si>
  <si>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00020215001040000150</t>
  </si>
  <si>
    <t>00020215002040000150</t>
  </si>
  <si>
    <t>00020220077040000150</t>
  </si>
  <si>
    <t>00020225497040000150</t>
  </si>
  <si>
    <t>00020225519040000150</t>
  </si>
  <si>
    <t>00020225555040000150</t>
  </si>
  <si>
    <t xml:space="preserve">         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</si>
  <si>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00020229999040000150</t>
  </si>
  <si>
    <t>00020230024040000150</t>
  </si>
  <si>
    <t>00020230027040000150</t>
  </si>
  <si>
    <t>00020230029040000150</t>
  </si>
  <si>
    <t>00020235082040000150</t>
  </si>
  <si>
    <t>00020235118040000150</t>
  </si>
  <si>
    <t>00020235120040000150</t>
  </si>
  <si>
    <t>00020235930040000150</t>
  </si>
  <si>
    <t>00020239998040000150</t>
  </si>
  <si>
    <t>00020249999040000150</t>
  </si>
  <si>
    <t>00020400000000000000</t>
  </si>
  <si>
    <t xml:space="preserve">        БЕЗВОЗМЕЗДНЫЕ ПОСТУПЛЕНИЯ ОТ НЕГОСУДАРСТВЕННЫХ ОРГАНИЗАЦИЙ</t>
  </si>
  <si>
    <t>00020700000000000000</t>
  </si>
  <si>
    <t xml:space="preserve">        ПРОЧИЕ БЕЗВОЗМЕЗДНЫЕ ПОСТУПЛЕНИЯ</t>
  </si>
  <si>
    <t>00020704050040000150</t>
  </si>
  <si>
    <t xml:space="preserve">          Прочие безвозмездные поступления в бюджеты городских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</si>
  <si>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</si>
  <si>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</si>
  <si>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00021960010040000150</t>
  </si>
  <si>
    <t xml:space="preserve">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</si>
  <si>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</si>
  <si>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>Исполнение</t>
  </si>
  <si>
    <t xml:space="preserve">         Субсидии бюджетам городских округов на софинансирование капитальных вложений в объекты муниципальной собственности</t>
  </si>
  <si>
    <t xml:space="preserve">          Плата за размещение твердых коммунальных отходов</t>
  </si>
  <si>
    <t>-</t>
  </si>
  <si>
    <t>Оценка ожидаемого исполнения бюджета по доходам на 2018 год</t>
  </si>
  <si>
    <t>2022 год</t>
  </si>
  <si>
    <t>Прогноз поступлений доходов</t>
  </si>
  <si>
    <t>Невыясненные поступления, зачисляемые в бюджеты городских округов</t>
  </si>
  <si>
    <t>ПРОЧИЕ НЕНАЛОГОВЫЕ ДОХОДЫ</t>
  </si>
  <si>
    <t>00011700000000000 000</t>
  </si>
  <si>
    <t>00011701040040000 180</t>
  </si>
  <si>
    <t>00020404099040000180</t>
  </si>
  <si>
    <t>00011105074040000120</t>
  </si>
  <si>
    <t>00011601053010000140</t>
  </si>
  <si>
    <t>00011601063010000140</t>
  </si>
  <si>
    <t>00011601073010000140</t>
  </si>
  <si>
    <t>00011601193010000140</t>
  </si>
  <si>
    <t>00011601203010000140</t>
  </si>
  <si>
    <t>00011602020020000140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</si>
  <si>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</si>
  <si>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</si>
  <si>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</si>
  <si>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</si>
  <si>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</si>
  <si>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</si>
  <si>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руб., (ст.5-ст.3)</t>
  </si>
  <si>
    <t>%, (ст.5/ст.3*100-100)</t>
  </si>
  <si>
    <t>руб., (ст.5-ст.4)</t>
  </si>
  <si>
    <t>%, (ст.5/ст.4*100-100)</t>
  </si>
  <si>
    <t>Темп роста</t>
  </si>
  <si>
    <t>2021/2020</t>
  </si>
  <si>
    <t>2022/2021</t>
  </si>
  <si>
    <t>2023/2022</t>
  </si>
  <si>
    <t>2023 год</t>
  </si>
  <si>
    <t xml:space="preserve">        Налог на имущество предприятий</t>
  </si>
  <si>
    <t>00010904010020000 110</t>
  </si>
  <si>
    <t xml:space="preserve">        Прочие местные налоги и сборы, мобилизуемые на территориях городских округов</t>
  </si>
  <si>
    <t>00010907052040000 110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</si>
  <si>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</si>
  <si>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00011601074010000 140</t>
  </si>
  <si>
    <t xml:space="preserve">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</si>
  <si>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00011601083010000 140</t>
  </si>
  <si>
    <t xml:space="preserve">      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</si>
  <si>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00011601103010000 140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</si>
  <si>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</si>
  <si>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00011601143010000 140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</si>
  <si>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</si>
  <si>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00011601153010000 140</t>
  </si>
  <si>
    <t xml:space="preserve">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</si>
  <si>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00011601173010000 140</t>
  </si>
  <si>
    <t xml:space="preserve">      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</si>
  <si>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00011610100040000 140</t>
  </si>
  <si>
    <t>00011610123010000 140</t>
  </si>
  <si>
    <t>00011610129010000 140</t>
  </si>
  <si>
    <t xml:space="preserve">        Субсидии бюджетам городских округов на создание новых мест дополнительного образования детей</t>
  </si>
  <si>
    <t>00020225491040000 150</t>
  </si>
  <si>
    <t xml:space="preserve">        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</si>
  <si>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00020225495040000 150</t>
  </si>
  <si>
    <t xml:space="preserve">        Субвенции бюджетам городских округов на проведение Всероссийской переписи населения 2020 года</t>
  </si>
  <si>
    <t>00020235469040000 150</t>
  </si>
  <si>
    <t xml:space="preserve">          Прочие безвозмездные поступления от негосударственных организаций в бюджеты городских округов</t>
  </si>
  <si>
    <t xml:space="preserve">        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</si>
  <si>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00020245424040000 150</t>
  </si>
  <si>
    <t>Поступления 2020 года</t>
  </si>
  <si>
    <t>Ожидаемое исполнение за 2021 год</t>
  </si>
  <si>
    <t>2024 год</t>
  </si>
  <si>
    <t>Отклонение показателей 2022 года от показателей 2020 года</t>
  </si>
  <si>
    <t>Отклонение показателей 2022 года от показателей 2021 года (оценка)</t>
  </si>
  <si>
    <t>2024/2023</t>
  </si>
  <si>
    <t xml:space="preserve">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</si>
  <si>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00010102080010000000</t>
  </si>
  <si>
    <t xml:space="preserve">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</si>
  <si>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00010501022010000000</t>
  </si>
  <si>
    <t xml:space="preserve">          Налог с имущества, переходящего в порядке наследования или дарения</t>
  </si>
  <si>
    <t>00010904040010000000</t>
  </si>
  <si>
    <t xml:space="preserve">          Земельный налог (по обязательствам, возникшим до 1 января 2006 года), мобилизуемый на территориях городских округов</t>
  </si>
  <si>
    <t>00010904052040000000</t>
  </si>
  <si>
    <t xml:space="preserve">  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</si>
  <si>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00011601133010000000</t>
  </si>
  <si>
    <t xml:space="preserve">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</si>
  <si>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00011601157010000000</t>
  </si>
  <si>
    <t xml:space="preserve">          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</si>
  <si>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00020225527040000000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</si>
  <si>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 в области производства и оборота этилового спирта, алкогольной и спиртосодержащей продукции, а также за административные правонарушения  порядка ценообразования в части регулирования цен на этиловый спирт, алкогольную и спиртосодержащую продукцию</t>
  </si>
  <si>
    <t>00011601330000000140</t>
  </si>
  <si>
    <t xml:space="preserve">        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</si>
  <si>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00011610031040000 140</t>
  </si>
  <si>
    <t>Прочие неналоговые доходы бюджетов городских округов</t>
  </si>
  <si>
    <t>00011705040040000 180</t>
  </si>
  <si>
    <t xml:space="preserve">        Дотации (гранты) бюджетам городских округов за достижение показателей деятельности органов местного самоуправления</t>
  </si>
  <si>
    <t>00020216549040000150</t>
  </si>
  <si>
    <t xml:space="preserve">     'Межбюджетные трансферты, передаваемые бюджетам городских округов, за счет средств резервного фонда Правительства Российской Федерации</t>
  </si>
  <si>
    <t>00020249001040000150</t>
  </si>
  <si>
    <t>Сведения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</si>
  <si>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 xml:space="preserve">         Налог, взимаемый в связи с применением патентной системы налогообложения, зачисляемый в бюджеты муниципальных округов</t>
  </si>
  <si>
    <t>00010504060020000 110</t>
  </si>
  <si>
    <t xml:space="preserve">  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</si>
  <si>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00010601020140000 110</t>
  </si>
  <si>
    <t xml:space="preserve">            Земельный налог с организаций, обладающих земельным участком, расположенным в границах муниципальных округов</t>
  </si>
  <si>
    <t>00010606032140000110</t>
  </si>
  <si>
    <t>00010606042140000110</t>
  </si>
  <si>
    <t xml:space="preserve">        Земельный налог с физических лиц, обладающих земельным участком, расположенным в границах муниципальных округов</t>
  </si>
  <si>
    <t xml:space="preserve">        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</t>
  </si>
  <si>
    <t>00010807179011000 110</t>
  </si>
  <si>
    <t>00010807150011000 110</t>
  </si>
  <si>
    <t xml:space="preserve">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</si>
  <si>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00011105012140000 120</t>
  </si>
  <si>
    <t xml:space="preserve">           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муниципальных округов</t>
  </si>
  <si>
    <t>00011105027140000120</t>
  </si>
  <si>
    <t>00011105034140000120</t>
  </si>
  <si>
    <t xml:space="preserve">      Доходы от сдачи в аренду имущества, составляющего казну муниципальных округов (за исключением земельных участков)</t>
  </si>
  <si>
    <t xml:space="preserve">        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</si>
  <si>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00011107014140000120</t>
  </si>
  <si>
    <t xml:space="preserve">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</si>
  <si>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00011109044140000120</t>
  </si>
  <si>
    <t xml:space="preserve">  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</si>
  <si>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00011301994140000130</t>
  </si>
  <si>
    <t>00011302064140000130</t>
  </si>
  <si>
    <t>00011302994140000130</t>
  </si>
  <si>
    <t xml:space="preserve">          Прочие доходы от оказания платных услуг (работ) получателями средств бюджетов муниципальных округов</t>
  </si>
  <si>
    <t xml:space="preserve">          Доходы, поступающие в порядке возмещения расходов, понесенных в связи с эксплуатацией имущества муниципальных округов</t>
  </si>
  <si>
    <t xml:space="preserve">          Прочие доходы от компенсации затрат бюджетов муниципальных округов</t>
  </si>
  <si>
    <t>00011402043140000410</t>
  </si>
  <si>
    <t>00011406012140000430</t>
  </si>
  <si>
    <t xml:space="preserve">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</si>
  <si>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</si>
  <si>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00011607010140000 140</t>
  </si>
  <si>
    <t xml:space="preserve">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</si>
  <si>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</si>
  <si>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00011607090140000140</t>
  </si>
  <si>
    <t xml:space="preserve">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</si>
  <si>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</si>
  <si>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        Дотации бюджетам муниципальных округов на выравнивание бюджетной обеспеченности из бюджета субъекта Российской Федерации</t>
  </si>
  <si>
    <t>00020215001140000150</t>
  </si>
  <si>
    <t xml:space="preserve">          Дотации бюджетам муниципальных округов на поддержку мер по обеспечению сбалансированности бюджетов</t>
  </si>
  <si>
    <t>00020215002140000150</t>
  </si>
  <si>
    <t>00020220216140000150</t>
  </si>
  <si>
    <t xml:space="preserve">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</si>
  <si>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00020225314040000 150</t>
  </si>
  <si>
    <t xml:space="preserve"> 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</si>
  <si>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Субсидии бюджетам муниципальных округов на реализацию мероприятий по обеспечению жильем молодых семей</t>
  </si>
  <si>
    <t>00020225497140000150</t>
  </si>
  <si>
    <t xml:space="preserve">           Субсидии бюджетам муниципальных округов на поддержку отрасли культуры</t>
  </si>
  <si>
    <t>00020225519140000150</t>
  </si>
  <si>
    <t>00020229999140000150</t>
  </si>
  <si>
    <t xml:space="preserve">          Прочие субсидии бюджетам муниципальных округов</t>
  </si>
  <si>
    <t xml:space="preserve">          Субвенции бюджетам муниципальных округов на выполнение передаваемых полномочий субъектов Российской Федерации</t>
  </si>
  <si>
    <t>00020230024140000150</t>
  </si>
  <si>
    <t xml:space="preserve">          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</si>
  <si>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>00020230027140000150</t>
  </si>
  <si>
    <t xml:space="preserve">  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</si>
  <si>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00020230029140000150</t>
  </si>
  <si>
    <t xml:space="preserve">          Субвенции бюджетам мунципальных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</si>
  <si>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00020235082140000150</t>
  </si>
  <si>
    <t xml:space="preserve">        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</si>
  <si>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00020235118140000150</t>
  </si>
  <si>
    <t xml:space="preserve">   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</si>
  <si>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00020235120140000150</t>
  </si>
  <si>
    <t xml:space="preserve">         Субвенции бюджетам муниципальных округов на государственную регистрацию актов гражданского состояния</t>
  </si>
  <si>
    <t>00020235930140000150</t>
  </si>
  <si>
    <t xml:space="preserve">           Единая субвенция бюджетам муниципальных округов</t>
  </si>
  <si>
    <t>00020239998140000150</t>
  </si>
  <si>
    <t xml:space="preserve">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</si>
  <si>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</si>
  <si>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00020245303140000 150</t>
  </si>
  <si>
    <t>00020245454140000150</t>
  </si>
  <si>
    <t>00020249999140000150</t>
  </si>
  <si>
    <t xml:space="preserve">          Прочие межбюджетные трансферты, передаваемые бюджетам муниципальных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</si>
</sst>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</font>
    <font>
      <b/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0"/>
      <name val="Arial Cy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i/>
      <sz val="10"/>
      <color rgb="FF000000"/>
      <name val="Arial Cyr"/>
    </font>
    <font>
      <i/>
      <sz val="11"/>
      <name val="Calibri"/>
      <family val="2"/>
      <scheme val="minor"/>
    </font>
    <font>
      <b/>
      <sz val="10"/>
      <color rgb="FFFF0000"/>
      <name val="Arial Cyr"/>
    </font>
    <font>
      <sz val="10"/>
      <color rgb="FFFF0000"/>
      <name val="Arial Cyr"/>
    </font>
    <font>
      <b/>
      <sz val="10"/>
      <color rgb="FFFF0000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7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</cellStyleXfs>
  <cellXfs count="116">
    <xf numFmtId="0" fontId="0" fillId="0" borderId="0" xfId="0"/>
    <xf numFmtId="0" fontId="0" fillId="0" borderId="0" xfId="0" applyProtection="1">
      <protection locked="0"/>
    </xf>
    <xf numFmtId="4" fontId="3" fillId="0" borderId="2" xfId="17" applyNumberFormat="1" applyFill="1" applyProtection="1">
      <alignment horizontal="right" vertical="top" shrinkToFit="1"/>
    </xf>
    <xf numFmtId="4" fontId="3" fillId="0" borderId="2" xfId="21" applyNumberFormat="1" applyFill="1" applyProtection="1">
      <alignment horizontal="right" vertical="top" shrinkToFit="1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4" fontId="1" fillId="0" borderId="2" xfId="17" applyNumberFormat="1" applyFont="1" applyFill="1" applyProtection="1">
      <alignment horizontal="right" vertical="top" shrinkToFit="1"/>
    </xf>
    <xf numFmtId="0" fontId="1" fillId="0" borderId="1" xfId="2" applyNumberFormat="1" applyFont="1" applyFill="1" applyProtection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1" fontId="1" fillId="0" borderId="2" xfId="14" applyNumberFormat="1" applyFill="1" applyProtection="1">
      <alignment horizontal="center" vertical="top" shrinkToFit="1"/>
    </xf>
    <xf numFmtId="0" fontId="1" fillId="0" borderId="2" xfId="15" applyNumberFormat="1" applyFill="1" applyProtection="1">
      <alignment horizontal="left" vertical="top" wrapText="1"/>
    </xf>
    <xf numFmtId="10" fontId="3" fillId="0" borderId="2" xfId="18" applyNumberFormat="1" applyFill="1" applyProtection="1">
      <alignment horizontal="center" vertical="top" shrinkToFit="1"/>
    </xf>
    <xf numFmtId="0" fontId="1" fillId="0" borderId="6" xfId="12" applyNumberFormat="1" applyFill="1" applyBorder="1" applyAlignment="1" applyProtection="1">
      <alignment horizontal="center" vertical="center" wrapText="1"/>
    </xf>
    <xf numFmtId="1" fontId="3" fillId="0" borderId="2" xfId="14" applyNumberFormat="1" applyFont="1" applyFill="1" applyProtection="1">
      <alignment horizontal="center" vertical="top" shrinkToFit="1"/>
    </xf>
    <xf numFmtId="0" fontId="3" fillId="0" borderId="2" xfId="15" applyNumberFormat="1" applyFont="1" applyFill="1" applyProtection="1">
      <alignment horizontal="left" vertical="top" wrapText="1"/>
    </xf>
    <xf numFmtId="4" fontId="3" fillId="0" borderId="2" xfId="17" applyNumberFormat="1" applyFont="1" applyFill="1" applyProtection="1">
      <alignment horizontal="right" vertical="top" shrinkToFit="1"/>
    </xf>
    <xf numFmtId="10" fontId="3" fillId="0" borderId="2" xfId="18" applyNumberFormat="1" applyFont="1" applyFill="1" applyProtection="1">
      <alignment horizontal="center" vertical="top" shrinkToFit="1"/>
    </xf>
    <xf numFmtId="0" fontId="3" fillId="0" borderId="1" xfId="2" applyNumberFormat="1" applyFont="1" applyFill="1" applyProtection="1"/>
    <xf numFmtId="0" fontId="6" fillId="0" borderId="0" xfId="0" applyFont="1" applyFill="1" applyProtection="1">
      <protection locked="0"/>
    </xf>
    <xf numFmtId="0" fontId="7" fillId="0" borderId="2" xfId="32" quotePrefix="1" applyNumberFormat="1" applyFill="1" applyProtection="1">
      <alignment horizontal="left" vertical="top" wrapText="1"/>
    </xf>
    <xf numFmtId="0" fontId="2" fillId="0" borderId="1" xfId="3" applyNumberFormat="1" applyFill="1" applyProtection="1">
      <alignment horizontal="center" wrapText="1"/>
    </xf>
    <xf numFmtId="0" fontId="2" fillId="0" borderId="1" xfId="4" applyNumberFormat="1" applyFill="1" applyProtection="1">
      <alignment horizontal="center"/>
    </xf>
    <xf numFmtId="0" fontId="1" fillId="0" borderId="2" xfId="12" applyNumberFormat="1" applyFill="1" applyProtection="1">
      <alignment horizontal="center" vertical="center" wrapText="1"/>
    </xf>
    <xf numFmtId="1" fontId="8" fillId="0" borderId="2" xfId="14" applyNumberFormat="1" applyFont="1" applyFill="1" applyProtection="1">
      <alignment horizontal="center" vertical="top" shrinkToFit="1"/>
    </xf>
    <xf numFmtId="0" fontId="8" fillId="0" borderId="2" xfId="15" applyNumberFormat="1" applyFont="1" applyFill="1" applyProtection="1">
      <alignment horizontal="left" vertical="top" wrapText="1"/>
    </xf>
    <xf numFmtId="4" fontId="8" fillId="0" borderId="2" xfId="17" applyNumberFormat="1" applyFont="1" applyFill="1" applyProtection="1">
      <alignment horizontal="right" vertical="top" shrinkToFit="1"/>
    </xf>
    <xf numFmtId="10" fontId="8" fillId="0" borderId="2" xfId="18" applyNumberFormat="1" applyFont="1" applyFill="1" applyProtection="1">
      <alignment horizontal="center" vertical="top" shrinkToFit="1"/>
    </xf>
    <xf numFmtId="0" fontId="8" fillId="0" borderId="1" xfId="2" applyNumberFormat="1" applyFont="1" applyFill="1" applyProtection="1"/>
    <xf numFmtId="0" fontId="1" fillId="0" borderId="2" xfId="29" quotePrefix="1" applyNumberFormat="1" applyFill="1" applyAlignment="1" applyProtection="1">
      <alignment horizontal="left" vertical="top" wrapText="1"/>
    </xf>
    <xf numFmtId="10" fontId="3" fillId="0" borderId="2" xfId="22" applyNumberFormat="1" applyFill="1" applyProtection="1">
      <alignment horizontal="center" vertical="top" shrinkToFit="1"/>
    </xf>
    <xf numFmtId="0" fontId="1" fillId="0" borderId="1" xfId="1" applyNumberFormat="1" applyFill="1" applyProtection="1">
      <alignment horizontal="left" wrapText="1"/>
    </xf>
    <xf numFmtId="4" fontId="9" fillId="0" borderId="2" xfId="17" applyNumberFormat="1" applyFont="1" applyFill="1" applyProtection="1">
      <alignment horizontal="right" vertical="top" shrinkToFit="1"/>
    </xf>
    <xf numFmtId="4" fontId="10" fillId="0" borderId="2" xfId="17" applyNumberFormat="1" applyFont="1" applyFill="1" applyProtection="1">
      <alignment horizontal="right" vertical="top" shrinkToFit="1"/>
    </xf>
    <xf numFmtId="4" fontId="10" fillId="0" borderId="2" xfId="17" applyNumberFormat="1" applyFont="1" applyFill="1" applyAlignment="1" applyProtection="1">
      <alignment horizontal="right" vertical="top" shrinkToFit="1"/>
    </xf>
    <xf numFmtId="4" fontId="9" fillId="0" borderId="2" xfId="17" applyNumberFormat="1" applyFont="1" applyFill="1" applyAlignment="1" applyProtection="1">
      <alignment horizontal="right" vertical="top" shrinkToFit="1"/>
    </xf>
    <xf numFmtId="0" fontId="1" fillId="0" borderId="1" xfId="2" applyNumberFormat="1" applyFill="1" applyAlignment="1" applyProtection="1">
      <alignment horizontal="right"/>
    </xf>
    <xf numFmtId="0" fontId="0" fillId="0" borderId="0" xfId="0" applyFill="1" applyAlignment="1" applyProtection="1">
      <alignment horizontal="right"/>
      <protection locked="0"/>
    </xf>
    <xf numFmtId="0" fontId="1" fillId="0" borderId="1" xfId="1" applyNumberFormat="1" applyFill="1" applyAlignment="1" applyProtection="1">
      <alignment wrapText="1"/>
    </xf>
    <xf numFmtId="0" fontId="1" fillId="0" borderId="1" xfId="1" applyFill="1" applyAlignment="1">
      <alignment wrapText="1"/>
    </xf>
    <xf numFmtId="0" fontId="2" fillId="0" borderId="1" xfId="3" applyNumberFormat="1" applyFill="1" applyAlignment="1" applyProtection="1">
      <alignment wrapText="1"/>
    </xf>
    <xf numFmtId="0" fontId="2" fillId="0" borderId="1" xfId="3" applyFill="1" applyAlignment="1">
      <alignment wrapText="1"/>
    </xf>
    <xf numFmtId="0" fontId="12" fillId="0" borderId="2" xfId="6" applyFont="1" applyFill="1" applyAlignment="1">
      <alignment horizontal="center" vertical="center" wrapText="1"/>
    </xf>
    <xf numFmtId="0" fontId="12" fillId="0" borderId="2" xfId="7" applyFont="1" applyFill="1" applyAlignment="1">
      <alignment horizontal="center" vertical="center" wrapText="1"/>
    </xf>
    <xf numFmtId="0" fontId="12" fillId="0" borderId="2" xfId="8" applyFont="1" applyFill="1" applyAlignment="1">
      <alignment horizontal="center" vertical="center" wrapText="1"/>
    </xf>
    <xf numFmtId="0" fontId="12" fillId="0" borderId="2" xfId="12" applyFont="1" applyFill="1" applyAlignment="1">
      <alignment horizontal="center" vertical="center" wrapText="1"/>
    </xf>
    <xf numFmtId="0" fontId="12" fillId="0" borderId="2" xfId="12" applyNumberFormat="1" applyFont="1" applyFill="1" applyAlignment="1" applyProtection="1">
      <alignment horizontal="center" vertical="center" wrapText="1"/>
    </xf>
    <xf numFmtId="0" fontId="12" fillId="0" borderId="6" xfId="12" applyNumberFormat="1" applyFont="1" applyFill="1" applyBorder="1" applyAlignment="1" applyProtection="1">
      <alignment horizontal="center" vertical="center" wrapText="1"/>
    </xf>
    <xf numFmtId="0" fontId="12" fillId="0" borderId="1" xfId="2" applyNumberFormat="1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  <protection locked="0"/>
    </xf>
    <xf numFmtId="0" fontId="1" fillId="0" borderId="8" xfId="12" applyNumberFormat="1" applyFont="1" applyFill="1" applyBorder="1" applyAlignment="1" applyProtection="1">
      <alignment horizontal="center" vertical="center" wrapText="1"/>
    </xf>
    <xf numFmtId="49" fontId="1" fillId="0" borderId="2" xfId="14" applyNumberFormat="1" applyFill="1" applyProtection="1">
      <alignment horizontal="center" vertical="top" shrinkToFit="1"/>
    </xf>
    <xf numFmtId="49" fontId="3" fillId="0" borderId="2" xfId="14" applyNumberFormat="1" applyFont="1" applyFill="1" applyProtection="1">
      <alignment horizontal="center" vertical="top" shrinkToFit="1"/>
    </xf>
    <xf numFmtId="4" fontId="5" fillId="0" borderId="10" xfId="17" applyNumberFormat="1" applyFont="1" applyFill="1" applyBorder="1" applyProtection="1">
      <alignment horizontal="right" vertical="top" shrinkToFit="1"/>
    </xf>
    <xf numFmtId="0" fontId="1" fillId="0" borderId="1" xfId="1" applyFont="1" applyFill="1" applyAlignment="1">
      <alignment wrapText="1"/>
    </xf>
    <xf numFmtId="0" fontId="1" fillId="0" borderId="2" xfId="12" applyNumberFormat="1" applyFont="1" applyFill="1" applyAlignment="1" applyProtection="1">
      <alignment horizontal="center" vertical="center" wrapText="1"/>
    </xf>
    <xf numFmtId="0" fontId="1" fillId="0" borderId="11" xfId="12" applyNumberFormat="1" applyFont="1" applyFill="1" applyBorder="1" applyAlignment="1" applyProtection="1">
      <alignment horizontal="center" vertical="center" wrapText="1"/>
    </xf>
    <xf numFmtId="0" fontId="1" fillId="0" borderId="4" xfId="11" applyFill="1" applyBorder="1">
      <alignment horizontal="center" vertical="center" wrapText="1"/>
    </xf>
    <xf numFmtId="0" fontId="1" fillId="0" borderId="12" xfId="12" applyNumberFormat="1" applyFill="1" applyBorder="1" applyAlignment="1" applyProtection="1">
      <alignment horizontal="center" vertical="center" wrapText="1"/>
    </xf>
    <xf numFmtId="0" fontId="1" fillId="0" borderId="8" xfId="12" applyNumberFormat="1" applyFont="1" applyFill="1" applyBorder="1" applyAlignment="1" applyProtection="1">
      <alignment horizontal="center" vertical="center" wrapText="1"/>
    </xf>
    <xf numFmtId="0" fontId="1" fillId="5" borderId="2" xfId="29" quotePrefix="1" applyNumberFormat="1" applyFill="1" applyAlignment="1" applyProtection="1">
      <alignment horizontal="left" vertical="top" wrapText="1"/>
    </xf>
    <xf numFmtId="0" fontId="1" fillId="5" borderId="2" xfId="29" quotePrefix="1" applyNumberFormat="1" applyFill="1" applyAlignment="1" applyProtection="1">
      <alignment horizontal="center" vertical="top" wrapText="1"/>
    </xf>
    <xf numFmtId="0" fontId="11" fillId="0" borderId="1" xfId="5" applyNumberFormat="1" applyFont="1" applyFill="1" applyAlignment="1" applyProtection="1"/>
    <xf numFmtId="0" fontId="11" fillId="0" borderId="1" xfId="5" applyFont="1" applyFill="1" applyAlignment="1"/>
    <xf numFmtId="4" fontId="3" fillId="0" borderId="2" xfId="17" applyNumberFormat="1" applyFill="1" applyProtection="1">
      <alignment horizontal="right" vertical="top" shrinkToFit="1"/>
    </xf>
    <xf numFmtId="0" fontId="1" fillId="0" borderId="1" xfId="2" applyNumberFormat="1" applyFill="1" applyProtection="1"/>
    <xf numFmtId="4" fontId="1" fillId="0" borderId="2" xfId="17" applyNumberFormat="1" applyFont="1" applyFill="1" applyProtection="1">
      <alignment horizontal="right" vertical="top" shrinkToFit="1"/>
    </xf>
    <xf numFmtId="1" fontId="1" fillId="0" borderId="2" xfId="14" applyNumberFormat="1" applyFill="1" applyProtection="1">
      <alignment horizontal="center" vertical="top" shrinkToFit="1"/>
    </xf>
    <xf numFmtId="0" fontId="1" fillId="0" borderId="2" xfId="15" applyNumberFormat="1" applyFill="1" applyProtection="1">
      <alignment horizontal="left" vertical="top" wrapText="1"/>
    </xf>
    <xf numFmtId="10" fontId="3" fillId="0" borderId="2" xfId="18" applyNumberFormat="1" applyFill="1" applyProtection="1">
      <alignment horizontal="center" vertical="top" shrinkToFit="1"/>
    </xf>
    <xf numFmtId="4" fontId="5" fillId="0" borderId="2" xfId="17" applyNumberFormat="1" applyFont="1" applyFill="1" applyProtection="1">
      <alignment horizontal="right" vertical="top" shrinkToFit="1"/>
    </xf>
    <xf numFmtId="4" fontId="9" fillId="0" borderId="2" xfId="17" applyNumberFormat="1" applyFont="1" applyFill="1" applyProtection="1">
      <alignment horizontal="right" vertical="top" shrinkToFit="1"/>
    </xf>
    <xf numFmtId="4" fontId="9" fillId="0" borderId="2" xfId="17" applyNumberFormat="1" applyFont="1" applyFill="1" applyAlignment="1" applyProtection="1">
      <alignment horizontal="right" vertical="top" shrinkToFit="1"/>
    </xf>
    <xf numFmtId="4" fontId="14" fillId="0" borderId="2" xfId="17" applyNumberFormat="1" applyFont="1" applyFill="1" applyProtection="1">
      <alignment horizontal="right" vertical="top" shrinkToFit="1"/>
    </xf>
    <xf numFmtId="4" fontId="15" fillId="0" borderId="2" xfId="17" applyNumberFormat="1" applyFont="1" applyFill="1" applyProtection="1">
      <alignment horizontal="right" vertical="top" shrinkToFit="1"/>
    </xf>
    <xf numFmtId="4" fontId="16" fillId="0" borderId="2" xfId="21" applyNumberFormat="1" applyFont="1" applyFill="1" applyProtection="1">
      <alignment horizontal="right" vertical="top" shrinkToFit="1"/>
    </xf>
    <xf numFmtId="0" fontId="1" fillId="5" borderId="2" xfId="15" applyNumberFormat="1" applyFill="1" applyProtection="1">
      <alignment horizontal="left" vertical="top" wrapText="1"/>
    </xf>
    <xf numFmtId="1" fontId="1" fillId="5" borderId="2" xfId="14" applyNumberFormat="1" applyFill="1" applyProtection="1">
      <alignment horizontal="center" vertical="top" shrinkToFit="1"/>
    </xf>
    <xf numFmtId="4" fontId="5" fillId="5" borderId="2" xfId="30" applyNumberFormat="1" applyFont="1" applyFill="1" applyAlignment="1" applyProtection="1">
      <alignment horizontal="right" vertical="top" shrinkToFit="1"/>
    </xf>
    <xf numFmtId="4" fontId="8" fillId="0" borderId="2" xfId="21" applyNumberFormat="1" applyFont="1" applyFill="1" applyProtection="1">
      <alignment horizontal="right" vertical="top" shrinkToFit="1"/>
    </xf>
    <xf numFmtId="4" fontId="17" fillId="0" borderId="2" xfId="21" applyNumberFormat="1" applyFont="1" applyFill="1" applyProtection="1">
      <alignment horizontal="right" vertical="top" shrinkToFit="1"/>
    </xf>
    <xf numFmtId="4" fontId="1" fillId="5" borderId="2" xfId="30" applyNumberFormat="1" applyFill="1" applyAlignment="1" applyProtection="1">
      <alignment horizontal="right" vertical="top" shrinkToFit="1"/>
    </xf>
    <xf numFmtId="4" fontId="17" fillId="0" borderId="2" xfId="17" applyNumberFormat="1" applyFont="1" applyFill="1" applyProtection="1">
      <alignment horizontal="right" vertical="top" shrinkToFit="1"/>
    </xf>
    <xf numFmtId="4" fontId="1" fillId="0" borderId="4" xfId="17" applyNumberFormat="1" applyFont="1" applyFill="1" applyBorder="1" applyProtection="1">
      <alignment horizontal="right" vertical="top" shrinkToFit="1"/>
    </xf>
    <xf numFmtId="4" fontId="1" fillId="5" borderId="8" xfId="30" applyNumberFormat="1" applyFill="1" applyBorder="1" applyAlignment="1" applyProtection="1">
      <alignment horizontal="right" vertical="top" shrinkToFit="1"/>
    </xf>
    <xf numFmtId="4" fontId="1" fillId="5" borderId="8" xfId="1" applyNumberFormat="1" applyFill="1" applyBorder="1" applyAlignment="1" applyProtection="1">
      <alignment horizontal="right" vertical="top" shrinkToFit="1"/>
    </xf>
    <xf numFmtId="4" fontId="8" fillId="0" borderId="5" xfId="17" applyNumberFormat="1" applyFont="1" applyFill="1" applyBorder="1" applyProtection="1">
      <alignment horizontal="right" vertical="top" shrinkToFit="1"/>
    </xf>
    <xf numFmtId="4" fontId="17" fillId="0" borderId="6" xfId="17" applyNumberFormat="1" applyFont="1" applyFill="1" applyBorder="1" applyProtection="1">
      <alignment horizontal="right" vertical="top" shrinkToFit="1"/>
    </xf>
    <xf numFmtId="0" fontId="1" fillId="0" borderId="1" xfId="1" applyNumberFormat="1" applyFill="1" applyProtection="1">
      <alignment horizontal="left" wrapText="1"/>
    </xf>
    <xf numFmtId="0" fontId="1" fillId="0" borderId="1" xfId="1" applyFill="1">
      <alignment horizontal="left" wrapText="1"/>
    </xf>
    <xf numFmtId="1" fontId="3" fillId="0" borderId="2" xfId="19" applyNumberFormat="1" applyFill="1" applyProtection="1">
      <alignment horizontal="left" vertical="top" shrinkToFit="1"/>
    </xf>
    <xf numFmtId="1" fontId="3" fillId="0" borderId="2" xfId="19" applyFill="1">
      <alignment horizontal="left" vertical="top" shrinkToFit="1"/>
    </xf>
    <xf numFmtId="0" fontId="1" fillId="0" borderId="2" xfId="6" applyNumberFormat="1" applyFill="1" applyProtection="1">
      <alignment horizontal="center" vertical="center" wrapText="1"/>
    </xf>
    <xf numFmtId="0" fontId="1" fillId="0" borderId="2" xfId="6" applyFill="1">
      <alignment horizontal="center" vertical="center" wrapText="1"/>
    </xf>
    <xf numFmtId="0" fontId="1" fillId="0" borderId="2" xfId="7" applyNumberFormat="1" applyFill="1" applyAlignment="1" applyProtection="1">
      <alignment horizontal="center" vertical="center" wrapText="1"/>
    </xf>
    <xf numFmtId="0" fontId="1" fillId="0" borderId="2" xfId="7" applyFill="1" applyAlignment="1">
      <alignment horizontal="center" vertical="center" wrapText="1"/>
    </xf>
    <xf numFmtId="0" fontId="1" fillId="0" borderId="2" xfId="8" applyNumberFormat="1" applyFill="1" applyAlignment="1" applyProtection="1">
      <alignment horizontal="center" vertical="center" wrapText="1"/>
    </xf>
    <xf numFmtId="0" fontId="1" fillId="0" borderId="2" xfId="8" applyFill="1" applyAlignment="1">
      <alignment horizontal="center" vertical="center" wrapText="1"/>
    </xf>
    <xf numFmtId="0" fontId="1" fillId="0" borderId="2" xfId="12" applyNumberFormat="1" applyFont="1" applyFill="1" applyAlignment="1" applyProtection="1">
      <alignment horizontal="center" vertical="center" wrapText="1"/>
    </xf>
    <xf numFmtId="0" fontId="1" fillId="0" borderId="2" xfId="12" applyFont="1" applyFill="1" applyAlignment="1">
      <alignment horizontal="center" vertical="center" wrapText="1"/>
    </xf>
    <xf numFmtId="0" fontId="1" fillId="0" borderId="2" xfId="11" applyNumberFormat="1" applyFill="1" applyProtection="1">
      <alignment horizontal="center" vertical="center" wrapText="1"/>
    </xf>
    <xf numFmtId="0" fontId="1" fillId="0" borderId="2" xfId="11" applyFill="1">
      <alignment horizontal="center" vertical="center" wrapText="1"/>
    </xf>
    <xf numFmtId="0" fontId="2" fillId="0" borderId="1" xfId="4" applyNumberFormat="1" applyFill="1" applyProtection="1">
      <alignment horizontal="center"/>
    </xf>
    <xf numFmtId="0" fontId="2" fillId="0" borderId="1" xfId="4" applyFill="1">
      <alignment horizontal="center"/>
    </xf>
    <xf numFmtId="0" fontId="1" fillId="0" borderId="7" xfId="12" applyNumberFormat="1" applyFont="1" applyFill="1" applyBorder="1" applyAlignment="1" applyProtection="1">
      <alignment horizontal="center" vertical="center" wrapText="1"/>
    </xf>
    <xf numFmtId="0" fontId="1" fillId="0" borderId="9" xfId="12" applyNumberFormat="1" applyFont="1" applyFill="1" applyBorder="1" applyAlignment="1" applyProtection="1">
      <alignment horizontal="center" vertical="center" wrapText="1"/>
    </xf>
    <xf numFmtId="0" fontId="1" fillId="0" borderId="8" xfId="12" applyNumberFormat="1" applyFont="1" applyFill="1" applyBorder="1" applyAlignment="1" applyProtection="1">
      <alignment horizontal="center" vertical="center" wrapText="1"/>
    </xf>
    <xf numFmtId="0" fontId="1" fillId="0" borderId="13" xfId="12" applyNumberFormat="1" applyFill="1" applyBorder="1" applyAlignment="1" applyProtection="1">
      <alignment horizontal="center" vertical="center" wrapText="1"/>
    </xf>
    <xf numFmtId="0" fontId="1" fillId="0" borderId="14" xfId="12" applyNumberFormat="1" applyFill="1" applyBorder="1" applyAlignment="1" applyProtection="1">
      <alignment horizontal="center" vertical="center" wrapText="1"/>
    </xf>
    <xf numFmtId="0" fontId="1" fillId="0" borderId="15" xfId="12" applyNumberFormat="1" applyFill="1" applyBorder="1" applyAlignment="1" applyProtection="1">
      <alignment horizontal="center" vertical="center" wrapText="1"/>
    </xf>
    <xf numFmtId="0" fontId="2" fillId="0" borderId="1" xfId="3" applyFill="1" applyAlignment="1">
      <alignment horizontal="center" wrapText="1"/>
    </xf>
    <xf numFmtId="1" fontId="1" fillId="0" borderId="2" xfId="14" quotePrefix="1" applyNumberFormat="1" applyFill="1" applyProtection="1">
      <alignment horizontal="center" vertical="top" shrinkToFit="1"/>
    </xf>
    <xf numFmtId="49" fontId="1" fillId="0" borderId="2" xfId="14" quotePrefix="1" applyNumberFormat="1" applyFill="1" applyProtection="1">
      <alignment horizontal="center" vertical="top" shrinkToFit="1"/>
    </xf>
    <xf numFmtId="49" fontId="1" fillId="5" borderId="2" xfId="29" quotePrefix="1" applyNumberFormat="1" applyFill="1" applyAlignment="1" applyProtection="1">
      <alignment horizontal="left" vertical="top" wrapText="1"/>
    </xf>
    <xf numFmtId="49" fontId="1" fillId="5" borderId="2" xfId="29" quotePrefix="1" applyNumberFormat="1" applyFill="1" applyAlignment="1" applyProtection="1">
      <alignment horizontal="center" vertical="top" wrapText="1"/>
    </xf>
    <xf numFmtId="49" fontId="1" fillId="5" borderId="2" xfId="14" applyNumberFormat="1" applyFill="1" applyProtection="1">
      <alignment horizontal="center" vertical="top" shrinkToFit="1"/>
    </xf>
  </cellXfs>
  <cellStyles count="37">
    <cellStyle name="br" xfId="25"/>
    <cellStyle name="br 2" xfId="36"/>
    <cellStyle name="col" xfId="24"/>
    <cellStyle name="col 2" xfId="35"/>
    <cellStyle name="style0" xfId="26"/>
    <cellStyle name="td" xfId="27"/>
    <cellStyle name="tr" xfId="23"/>
    <cellStyle name="tr 2" xfId="34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8 4" xfId="32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  <cellStyle name="Обычный 2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9"/>
  <sheetViews>
    <sheetView showGridLines="0" tabSelected="1" topLeftCell="B1" zoomScaleNormal="100" zoomScaleSheetLayoutView="100" workbookViewId="0">
      <pane ySplit="8" topLeftCell="A9" activePane="bottomLeft" state="frozen"/>
      <selection pane="bottomLeft" activeCell="B124" sqref="B124"/>
    </sheetView>
  </sheetViews>
  <sheetFormatPr defaultRowHeight="15" outlineLevelRow="2" x14ac:dyDescent="0.25"/>
  <cols>
    <col min="1" max="1" width="9.140625" style="1" hidden="1"/>
    <col min="2" max="2" width="47.7109375" style="1" customWidth="1"/>
    <col min="3" max="3" width="21.7109375" style="1" customWidth="1"/>
    <col min="4" max="4" width="15.7109375" style="8" customWidth="1"/>
    <col min="5" max="5" width="15.7109375" style="9" hidden="1" customWidth="1"/>
    <col min="6" max="7" width="16.140625" style="8" customWidth="1"/>
    <col min="8" max="8" width="16.7109375" style="8" customWidth="1"/>
    <col min="9" max="9" width="15.7109375" style="8" customWidth="1"/>
    <col min="10" max="10" width="14.140625" style="8" customWidth="1"/>
    <col min="11" max="11" width="9.42578125" style="8" customWidth="1"/>
    <col min="12" max="12" width="15" style="8" customWidth="1"/>
    <col min="13" max="13" width="9.7109375" style="8" customWidth="1"/>
    <col min="14" max="15" width="9.42578125" style="8" customWidth="1"/>
    <col min="16" max="16" width="9.7109375" style="5" customWidth="1"/>
    <col min="17" max="17" width="9.42578125" style="37" customWidth="1"/>
    <col min="18" max="22" width="9.140625" style="1" hidden="1" customWidth="1"/>
    <col min="23" max="23" width="9.140625" style="1" customWidth="1"/>
    <col min="24" max="16384" width="9.140625" style="1"/>
  </cols>
  <sheetData>
    <row r="1" spans="1:23" s="5" customFormat="1" ht="15.2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54"/>
      <c r="K1" s="54"/>
      <c r="L1" s="54"/>
      <c r="M1" s="54"/>
      <c r="N1" s="54"/>
      <c r="O1" s="54"/>
      <c r="P1" s="39"/>
      <c r="Q1" s="39"/>
      <c r="R1" s="39"/>
      <c r="S1" s="39"/>
      <c r="T1" s="39"/>
      <c r="U1" s="39"/>
      <c r="V1" s="39"/>
      <c r="W1" s="4"/>
    </row>
    <row r="2" spans="1:23" s="5" customFormat="1" x14ac:dyDescent="0.25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4"/>
    </row>
    <row r="3" spans="1:23" s="5" customFormat="1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4"/>
    </row>
    <row r="4" spans="1:23" s="5" customFormat="1" ht="37.5" customHeight="1" x14ac:dyDescent="0.25">
      <c r="A4" s="40" t="s">
        <v>125</v>
      </c>
      <c r="B4" s="110" t="s">
        <v>214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41"/>
      <c r="S4" s="41"/>
      <c r="T4" s="41"/>
      <c r="U4" s="21"/>
      <c r="V4" s="21"/>
      <c r="W4" s="4"/>
    </row>
    <row r="5" spans="1:23" s="5" customFormat="1" ht="15.75" customHeight="1" x14ac:dyDescent="0.2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22"/>
      <c r="V5" s="22"/>
      <c r="W5" s="4"/>
    </row>
    <row r="6" spans="1:23" s="5" customFormat="1" ht="12.75" customHeight="1" x14ac:dyDescent="0.25">
      <c r="A6" s="62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4"/>
    </row>
    <row r="7" spans="1:23" s="5" customFormat="1" ht="41.25" customHeight="1" x14ac:dyDescent="0.25">
      <c r="A7" s="92" t="s">
        <v>1</v>
      </c>
      <c r="B7" s="94" t="s">
        <v>2</v>
      </c>
      <c r="C7" s="96" t="s">
        <v>3</v>
      </c>
      <c r="D7" s="98" t="s">
        <v>184</v>
      </c>
      <c r="E7" s="55" t="s">
        <v>121</v>
      </c>
      <c r="F7" s="104" t="s">
        <v>185</v>
      </c>
      <c r="G7" s="106" t="s">
        <v>127</v>
      </c>
      <c r="H7" s="106"/>
      <c r="I7" s="106"/>
      <c r="J7" s="106" t="s">
        <v>187</v>
      </c>
      <c r="K7" s="106"/>
      <c r="L7" s="106" t="s">
        <v>188</v>
      </c>
      <c r="M7" s="106"/>
      <c r="N7" s="107" t="s">
        <v>150</v>
      </c>
      <c r="O7" s="108"/>
      <c r="P7" s="108"/>
      <c r="Q7" s="109"/>
      <c r="R7" s="57"/>
      <c r="S7" s="100" t="s">
        <v>4</v>
      </c>
      <c r="T7" s="101"/>
      <c r="U7" s="100" t="s">
        <v>5</v>
      </c>
      <c r="V7" s="101"/>
      <c r="W7" s="4"/>
    </row>
    <row r="8" spans="1:23" s="5" customFormat="1" ht="52.5" customHeight="1" x14ac:dyDescent="0.25">
      <c r="A8" s="93"/>
      <c r="B8" s="95"/>
      <c r="C8" s="97"/>
      <c r="D8" s="99"/>
      <c r="E8" s="55" t="s">
        <v>6</v>
      </c>
      <c r="F8" s="105"/>
      <c r="G8" s="50" t="s">
        <v>126</v>
      </c>
      <c r="H8" s="50" t="s">
        <v>154</v>
      </c>
      <c r="I8" s="59" t="s">
        <v>186</v>
      </c>
      <c r="J8" s="50" t="s">
        <v>146</v>
      </c>
      <c r="K8" s="50" t="s">
        <v>147</v>
      </c>
      <c r="L8" s="50" t="s">
        <v>148</v>
      </c>
      <c r="M8" s="50" t="s">
        <v>149</v>
      </c>
      <c r="N8" s="56" t="s">
        <v>151</v>
      </c>
      <c r="O8" s="56" t="s">
        <v>152</v>
      </c>
      <c r="P8" s="58" t="s">
        <v>153</v>
      </c>
      <c r="Q8" s="13" t="s">
        <v>189</v>
      </c>
      <c r="R8" s="23" t="s">
        <v>1</v>
      </c>
      <c r="S8" s="23" t="s">
        <v>1</v>
      </c>
      <c r="T8" s="23" t="s">
        <v>1</v>
      </c>
      <c r="U8" s="23" t="s">
        <v>1</v>
      </c>
      <c r="V8" s="23" t="s">
        <v>1</v>
      </c>
      <c r="W8" s="4"/>
    </row>
    <row r="9" spans="1:23" s="49" customFormat="1" x14ac:dyDescent="0.25">
      <c r="A9" s="42"/>
      <c r="B9" s="43">
        <v>1</v>
      </c>
      <c r="C9" s="44">
        <v>2</v>
      </c>
      <c r="D9" s="45">
        <v>3</v>
      </c>
      <c r="E9" s="46"/>
      <c r="F9" s="47">
        <v>4</v>
      </c>
      <c r="G9" s="47">
        <v>5</v>
      </c>
      <c r="H9" s="47">
        <v>6</v>
      </c>
      <c r="I9" s="47">
        <v>7</v>
      </c>
      <c r="J9" s="47">
        <v>8</v>
      </c>
      <c r="K9" s="47">
        <v>9</v>
      </c>
      <c r="L9" s="47">
        <v>10</v>
      </c>
      <c r="M9" s="47">
        <v>11</v>
      </c>
      <c r="N9" s="47">
        <v>12</v>
      </c>
      <c r="O9" s="47">
        <v>13</v>
      </c>
      <c r="P9" s="47">
        <v>14</v>
      </c>
      <c r="Q9" s="47">
        <v>15</v>
      </c>
      <c r="R9" s="46"/>
      <c r="S9" s="46"/>
      <c r="T9" s="46"/>
      <c r="U9" s="46"/>
      <c r="V9" s="46"/>
      <c r="W9" s="48"/>
    </row>
    <row r="10" spans="1:23" s="19" customFormat="1" x14ac:dyDescent="0.25">
      <c r="A10" s="14" t="s">
        <v>7</v>
      </c>
      <c r="B10" s="15" t="s">
        <v>8</v>
      </c>
      <c r="C10" s="14" t="s">
        <v>7</v>
      </c>
      <c r="D10" s="26">
        <f>D11+D17+D22+D32+D36+D40+D46+D53+D58+D62+D65+D87</f>
        <v>960972427.29000008</v>
      </c>
      <c r="E10" s="73">
        <v>792488346.47000003</v>
      </c>
      <c r="F10" s="26">
        <f>F11+F17+F22+F32+F36+F40+F46+F53+F58+F62+F65+F87</f>
        <v>916855815.31999993</v>
      </c>
      <c r="G10" s="26">
        <f>G11+G17+G22+G32+G36+G40+G46+G53+G58+G62+G65+G87</f>
        <v>915794864.2700001</v>
      </c>
      <c r="H10" s="26">
        <f>H11+H17+H22+H32+H36+H40+H46+H53+H58+H62+H65+H87</f>
        <v>970897394.05999994</v>
      </c>
      <c r="I10" s="26">
        <f>I11+I17+I22+I32+I36+I40+I46+I53+I58+I62+I65+I87</f>
        <v>997738053.24000001</v>
      </c>
      <c r="J10" s="33">
        <f>G10-D10</f>
        <v>-45177563.019999981</v>
      </c>
      <c r="K10" s="33">
        <f>G10/D10*100-100</f>
        <v>-4.7012340559451218</v>
      </c>
      <c r="L10" s="33">
        <f>G10-F10</f>
        <v>-1060951.0499998331</v>
      </c>
      <c r="M10" s="33">
        <f>G10/F10*100-100</f>
        <v>-0.1157162371958691</v>
      </c>
      <c r="N10" s="33">
        <f>F10/D10</f>
        <v>0.95409169845339725</v>
      </c>
      <c r="O10" s="33">
        <f>G10/F10</f>
        <v>0.99884283762804127</v>
      </c>
      <c r="P10" s="33">
        <f>H10/G10</f>
        <v>1.0601690749095032</v>
      </c>
      <c r="Q10" s="34">
        <f>I10/H10</f>
        <v>1.0276452067378208</v>
      </c>
      <c r="R10" s="17">
        <v>0.78864986659826319</v>
      </c>
      <c r="S10" s="16">
        <v>212378806.91999999</v>
      </c>
      <c r="T10" s="17">
        <v>0.78864986659826319</v>
      </c>
      <c r="U10" s="16">
        <v>0</v>
      </c>
      <c r="V10" s="17">
        <v>0.90851798827132868</v>
      </c>
      <c r="W10" s="18"/>
    </row>
    <row r="11" spans="1:23" s="19" customFormat="1" outlineLevel="1" x14ac:dyDescent="0.25">
      <c r="A11" s="14" t="s">
        <v>9</v>
      </c>
      <c r="B11" s="15" t="s">
        <v>10</v>
      </c>
      <c r="C11" s="14" t="s">
        <v>9</v>
      </c>
      <c r="D11" s="26">
        <f>SUM(D12:D16)</f>
        <v>464173809.76999998</v>
      </c>
      <c r="E11" s="73">
        <f t="shared" ref="E11:I11" si="0">SUM(E12:E16)</f>
        <v>332249364.45999998</v>
      </c>
      <c r="F11" s="26">
        <f t="shared" si="0"/>
        <v>443516000</v>
      </c>
      <c r="G11" s="26">
        <f t="shared" si="0"/>
        <v>458436440</v>
      </c>
      <c r="H11" s="26">
        <f t="shared" si="0"/>
        <v>476773897.60000002</v>
      </c>
      <c r="I11" s="26">
        <f t="shared" si="0"/>
        <v>495844853.5</v>
      </c>
      <c r="J11" s="33">
        <f t="shared" ref="J11:J65" si="1">G11-D11</f>
        <v>-5737369.7699999809</v>
      </c>
      <c r="K11" s="33">
        <f t="shared" ref="K11:K74" si="2">G11/D11*100-100</f>
        <v>-1.2360390976912043</v>
      </c>
      <c r="L11" s="33">
        <f t="shared" ref="L11:L65" si="3">G11-F11</f>
        <v>14920440</v>
      </c>
      <c r="M11" s="33">
        <f t="shared" ref="M11:M65" si="4">G11/F11*100-100</f>
        <v>3.3641266605939819</v>
      </c>
      <c r="N11" s="33">
        <f t="shared" ref="N11:N74" si="5">F11/D11</f>
        <v>0.95549552918499214</v>
      </c>
      <c r="O11" s="33">
        <f t="shared" ref="O11:O65" si="6">G11/F11</f>
        <v>1.0336412666059398</v>
      </c>
      <c r="P11" s="33">
        <f t="shared" ref="P11:P65" si="7">H11/G11</f>
        <v>1.04</v>
      </c>
      <c r="Q11" s="34">
        <f t="shared" ref="Q11:Q65" si="8">I11/H11</f>
        <v>1.0399999999916103</v>
      </c>
      <c r="R11" s="17">
        <v>0.81535787336590682</v>
      </c>
      <c r="S11" s="16">
        <v>75239635.540000007</v>
      </c>
      <c r="T11" s="17">
        <v>0.81535787336590682</v>
      </c>
      <c r="U11" s="16">
        <v>0</v>
      </c>
      <c r="V11" s="17">
        <v>0.94870165607247181</v>
      </c>
      <c r="W11" s="18"/>
    </row>
    <row r="12" spans="1:23" s="5" customFormat="1" ht="76.5" outlineLevel="2" x14ac:dyDescent="0.25">
      <c r="A12" s="10" t="s">
        <v>11</v>
      </c>
      <c r="B12" s="11" t="s">
        <v>12</v>
      </c>
      <c r="C12" s="10" t="s">
        <v>11</v>
      </c>
      <c r="D12" s="70">
        <v>462189176.92000002</v>
      </c>
      <c r="E12" s="74">
        <v>330449540.49000001</v>
      </c>
      <c r="F12" s="78">
        <v>436971000</v>
      </c>
      <c r="G12" s="81">
        <v>454449840</v>
      </c>
      <c r="H12" s="81">
        <v>472627833.60000002</v>
      </c>
      <c r="I12" s="81">
        <v>491532946.94</v>
      </c>
      <c r="J12" s="6">
        <f t="shared" si="1"/>
        <v>-7739336.9200000167</v>
      </c>
      <c r="K12" s="6">
        <f t="shared" si="2"/>
        <v>-1.6744954893955821</v>
      </c>
      <c r="L12" s="32">
        <f t="shared" si="3"/>
        <v>17478840</v>
      </c>
      <c r="M12" s="32">
        <f t="shared" si="4"/>
        <v>4</v>
      </c>
      <c r="N12" s="32">
        <f t="shared" si="5"/>
        <v>0.94543754337119623</v>
      </c>
      <c r="O12" s="32">
        <f t="shared" si="6"/>
        <v>1.04</v>
      </c>
      <c r="P12" s="32">
        <f t="shared" si="7"/>
        <v>1.04</v>
      </c>
      <c r="Q12" s="35">
        <f t="shared" si="8"/>
        <v>1.0399999999915366</v>
      </c>
      <c r="R12" s="12">
        <v>0.8148845559865554</v>
      </c>
      <c r="S12" s="2">
        <v>75067459.510000005</v>
      </c>
      <c r="T12" s="12">
        <v>0.8148845559865554</v>
      </c>
      <c r="U12" s="2">
        <v>0</v>
      </c>
      <c r="V12" s="12">
        <v>0.94855195195588204</v>
      </c>
      <c r="W12" s="4"/>
    </row>
    <row r="13" spans="1:23" s="5" customFormat="1" ht="114.75" outlineLevel="2" x14ac:dyDescent="0.25">
      <c r="A13" s="10" t="s">
        <v>13</v>
      </c>
      <c r="B13" s="11" t="s">
        <v>14</v>
      </c>
      <c r="C13" s="10" t="s">
        <v>13</v>
      </c>
      <c r="D13" s="70">
        <v>798544.96</v>
      </c>
      <c r="E13" s="74">
        <v>593010.32999999996</v>
      </c>
      <c r="F13" s="78">
        <v>700000</v>
      </c>
      <c r="G13" s="81">
        <v>685200</v>
      </c>
      <c r="H13" s="81">
        <v>712608</v>
      </c>
      <c r="I13" s="81">
        <v>741112.31999999995</v>
      </c>
      <c r="J13" s="6">
        <f t="shared" si="1"/>
        <v>-113344.95999999996</v>
      </c>
      <c r="K13" s="6">
        <f t="shared" si="2"/>
        <v>-14.193935930670705</v>
      </c>
      <c r="L13" s="32">
        <f t="shared" si="3"/>
        <v>-14800</v>
      </c>
      <c r="M13" s="32">
        <f t="shared" si="4"/>
        <v>-2.1142857142857139</v>
      </c>
      <c r="N13" s="32">
        <f t="shared" si="5"/>
        <v>0.87659434980342255</v>
      </c>
      <c r="O13" s="32">
        <f t="shared" si="6"/>
        <v>0.97885714285714287</v>
      </c>
      <c r="P13" s="32">
        <f t="shared" si="7"/>
        <v>1.04</v>
      </c>
      <c r="Q13" s="35">
        <f t="shared" si="8"/>
        <v>1.04</v>
      </c>
      <c r="R13" s="12">
        <v>0.94428396496815281</v>
      </c>
      <c r="S13" s="2">
        <v>34989.67</v>
      </c>
      <c r="T13" s="12">
        <v>0.94428396496815281</v>
      </c>
      <c r="U13" s="2">
        <v>0</v>
      </c>
      <c r="V13" s="12">
        <v>0.94428396496815281</v>
      </c>
      <c r="W13" s="4"/>
    </row>
    <row r="14" spans="1:23" s="5" customFormat="1" ht="51" outlineLevel="2" x14ac:dyDescent="0.25">
      <c r="A14" s="10" t="s">
        <v>15</v>
      </c>
      <c r="B14" s="11" t="s">
        <v>16</v>
      </c>
      <c r="C14" s="10" t="s">
        <v>15</v>
      </c>
      <c r="D14" s="70">
        <v>1074603.21</v>
      </c>
      <c r="E14" s="74">
        <v>1041513.94</v>
      </c>
      <c r="F14" s="78">
        <v>3800000</v>
      </c>
      <c r="G14" s="81">
        <v>1174600</v>
      </c>
      <c r="H14" s="81">
        <v>1221584</v>
      </c>
      <c r="I14" s="81">
        <v>1270447.3600000001</v>
      </c>
      <c r="J14" s="6">
        <f t="shared" si="1"/>
        <v>99996.790000000037</v>
      </c>
      <c r="K14" s="6">
        <f t="shared" si="2"/>
        <v>9.3054616875748906</v>
      </c>
      <c r="L14" s="32">
        <f t="shared" si="3"/>
        <v>-2625400</v>
      </c>
      <c r="M14" s="32">
        <f t="shared" si="4"/>
        <v>-69.089473684210532</v>
      </c>
      <c r="N14" s="32">
        <f t="shared" si="5"/>
        <v>3.5361889529438502</v>
      </c>
      <c r="O14" s="32">
        <f t="shared" si="6"/>
        <v>0.30910526315789472</v>
      </c>
      <c r="P14" s="32">
        <f t="shared" si="7"/>
        <v>1.04</v>
      </c>
      <c r="Q14" s="35">
        <f t="shared" si="8"/>
        <v>1.04</v>
      </c>
      <c r="R14" s="12">
        <v>0.95202371115173678</v>
      </c>
      <c r="S14" s="2">
        <v>52486.06</v>
      </c>
      <c r="T14" s="12">
        <v>0.95202371115173678</v>
      </c>
      <c r="U14" s="2">
        <v>0</v>
      </c>
      <c r="V14" s="12">
        <v>1.0135138562081403</v>
      </c>
      <c r="W14" s="4"/>
    </row>
    <row r="15" spans="1:23" s="5" customFormat="1" ht="89.25" outlineLevel="2" x14ac:dyDescent="0.25">
      <c r="A15" s="10" t="s">
        <v>17</v>
      </c>
      <c r="B15" s="11" t="s">
        <v>18</v>
      </c>
      <c r="C15" s="10" t="s">
        <v>17</v>
      </c>
      <c r="D15" s="70">
        <v>111484.68</v>
      </c>
      <c r="E15" s="74">
        <v>165299.70000000001</v>
      </c>
      <c r="F15" s="78">
        <v>45000</v>
      </c>
      <c r="G15" s="81">
        <v>46800</v>
      </c>
      <c r="H15" s="81">
        <v>48672</v>
      </c>
      <c r="I15" s="81">
        <v>50618.879999999997</v>
      </c>
      <c r="J15" s="6">
        <f t="shared" si="1"/>
        <v>-64684.679999999993</v>
      </c>
      <c r="K15" s="6">
        <f t="shared" si="2"/>
        <v>-58.021137971602911</v>
      </c>
      <c r="L15" s="32">
        <f t="shared" si="3"/>
        <v>1800</v>
      </c>
      <c r="M15" s="32">
        <f t="shared" si="4"/>
        <v>4</v>
      </c>
      <c r="N15" s="32">
        <f t="shared" si="5"/>
        <v>0.40364290411920278</v>
      </c>
      <c r="O15" s="32">
        <f t="shared" si="6"/>
        <v>1.04</v>
      </c>
      <c r="P15" s="32">
        <f t="shared" si="7"/>
        <v>1.04</v>
      </c>
      <c r="Q15" s="35">
        <f t="shared" si="8"/>
        <v>1.04</v>
      </c>
      <c r="R15" s="12">
        <v>0.66119879999999998</v>
      </c>
      <c r="S15" s="2">
        <v>84700.3</v>
      </c>
      <c r="T15" s="12">
        <v>0.66119879999999998</v>
      </c>
      <c r="U15" s="2">
        <v>0</v>
      </c>
      <c r="V15" s="12">
        <v>0.88611280209639764</v>
      </c>
      <c r="W15" s="4"/>
    </row>
    <row r="16" spans="1:23" s="5" customFormat="1" ht="102" outlineLevel="2" x14ac:dyDescent="0.25">
      <c r="A16" s="67"/>
      <c r="B16" s="76" t="s">
        <v>190</v>
      </c>
      <c r="C16" s="77" t="s">
        <v>191</v>
      </c>
      <c r="D16" s="70">
        <v>0</v>
      </c>
      <c r="E16" s="74"/>
      <c r="F16" s="78">
        <v>2000000</v>
      </c>
      <c r="G16" s="81">
        <v>2080000</v>
      </c>
      <c r="H16" s="81">
        <v>2163200</v>
      </c>
      <c r="I16" s="81">
        <v>2249728</v>
      </c>
      <c r="J16" s="66">
        <f t="shared" si="1"/>
        <v>2080000</v>
      </c>
      <c r="K16" s="66" t="s">
        <v>124</v>
      </c>
      <c r="L16" s="71">
        <f t="shared" si="3"/>
        <v>80000</v>
      </c>
      <c r="M16" s="71">
        <f t="shared" si="4"/>
        <v>4</v>
      </c>
      <c r="N16" s="71" t="s">
        <v>124</v>
      </c>
      <c r="O16" s="71">
        <f t="shared" si="6"/>
        <v>1.04</v>
      </c>
      <c r="P16" s="71">
        <f t="shared" si="7"/>
        <v>1.04</v>
      </c>
      <c r="Q16" s="72">
        <f t="shared" si="8"/>
        <v>1.04</v>
      </c>
      <c r="R16" s="69"/>
      <c r="S16" s="64"/>
      <c r="T16" s="69"/>
      <c r="U16" s="64"/>
      <c r="V16" s="69"/>
      <c r="W16" s="65"/>
    </row>
    <row r="17" spans="1:23" s="19" customFormat="1" ht="38.25" outlineLevel="1" x14ac:dyDescent="0.25">
      <c r="A17" s="14" t="s">
        <v>19</v>
      </c>
      <c r="B17" s="15" t="s">
        <v>20</v>
      </c>
      <c r="C17" s="14" t="s">
        <v>19</v>
      </c>
      <c r="D17" s="26">
        <f>SUM(D18:D21)</f>
        <v>6203731.9000000004</v>
      </c>
      <c r="E17" s="73">
        <v>5472961.6799999997</v>
      </c>
      <c r="F17" s="26">
        <f>SUM(F18:F21)</f>
        <v>6804550</v>
      </c>
      <c r="G17" s="26">
        <f t="shared" ref="G17:I17" si="9">SUM(G18:G21)</f>
        <v>7076731.9999999991</v>
      </c>
      <c r="H17" s="26">
        <f t="shared" si="9"/>
        <v>7359801.2799999993</v>
      </c>
      <c r="I17" s="26">
        <f t="shared" si="9"/>
        <v>7654193.3300000001</v>
      </c>
      <c r="J17" s="33">
        <f t="shared" si="1"/>
        <v>873000.0999999987</v>
      </c>
      <c r="K17" s="33">
        <f t="shared" si="2"/>
        <v>14.072176458818262</v>
      </c>
      <c r="L17" s="33">
        <f t="shared" si="3"/>
        <v>272181.99999999907</v>
      </c>
      <c r="M17" s="33">
        <f t="shared" si="4"/>
        <v>3.9999999999999858</v>
      </c>
      <c r="N17" s="33">
        <f t="shared" si="5"/>
        <v>1.0968478505655603</v>
      </c>
      <c r="O17" s="33">
        <f t="shared" si="6"/>
        <v>1.0399999999999998</v>
      </c>
      <c r="P17" s="33">
        <f t="shared" si="7"/>
        <v>1.04</v>
      </c>
      <c r="Q17" s="34">
        <f t="shared" si="8"/>
        <v>1.0399999998369522</v>
      </c>
      <c r="R17" s="17">
        <v>0.82992659903682464</v>
      </c>
      <c r="S17" s="16">
        <v>1121551.24</v>
      </c>
      <c r="T17" s="17">
        <v>0.82992659903682464</v>
      </c>
      <c r="U17" s="16">
        <v>0</v>
      </c>
      <c r="V17" s="17">
        <v>0.89527828448089852</v>
      </c>
      <c r="W17" s="18"/>
    </row>
    <row r="18" spans="1:23" s="5" customFormat="1" ht="114.75" outlineLevel="2" x14ac:dyDescent="0.25">
      <c r="A18" s="10" t="s">
        <v>21</v>
      </c>
      <c r="B18" s="11" t="s">
        <v>22</v>
      </c>
      <c r="C18" s="10" t="s">
        <v>21</v>
      </c>
      <c r="D18" s="70">
        <v>2861395.36</v>
      </c>
      <c r="E18" s="74">
        <v>2471020.9900000002</v>
      </c>
      <c r="F18" s="78">
        <v>3124400</v>
      </c>
      <c r="G18" s="81">
        <v>3249376</v>
      </c>
      <c r="H18" s="81">
        <v>3379351.04</v>
      </c>
      <c r="I18" s="81">
        <v>3514525.08</v>
      </c>
      <c r="J18" s="6">
        <f t="shared" si="1"/>
        <v>387980.64000000013</v>
      </c>
      <c r="K18" s="6">
        <f t="shared" si="2"/>
        <v>13.559141299509207</v>
      </c>
      <c r="L18" s="32">
        <f t="shared" si="3"/>
        <v>124976</v>
      </c>
      <c r="M18" s="32">
        <f t="shared" si="4"/>
        <v>4</v>
      </c>
      <c r="N18" s="32">
        <f t="shared" si="5"/>
        <v>1.0919148201875886</v>
      </c>
      <c r="O18" s="32">
        <f t="shared" si="6"/>
        <v>1.04</v>
      </c>
      <c r="P18" s="32">
        <f t="shared" si="7"/>
        <v>1.04</v>
      </c>
      <c r="Q18" s="35">
        <f t="shared" si="8"/>
        <v>1.0399999995265363</v>
      </c>
      <c r="R18" s="12">
        <v>0.82037106000764792</v>
      </c>
      <c r="S18" s="2">
        <v>541056.24</v>
      </c>
      <c r="T18" s="12">
        <v>0.82037106000764792</v>
      </c>
      <c r="U18" s="2">
        <v>0</v>
      </c>
      <c r="V18" s="12">
        <v>0.8789248011808779</v>
      </c>
      <c r="W18" s="4"/>
    </row>
    <row r="19" spans="1:23" s="5" customFormat="1" ht="140.25" outlineLevel="2" x14ac:dyDescent="0.25">
      <c r="A19" s="10" t="s">
        <v>23</v>
      </c>
      <c r="B19" s="11" t="s">
        <v>24</v>
      </c>
      <c r="C19" s="10" t="s">
        <v>23</v>
      </c>
      <c r="D19" s="70">
        <v>20466.759999999998</v>
      </c>
      <c r="E19" s="74">
        <v>18485.2</v>
      </c>
      <c r="F19" s="78">
        <v>17810</v>
      </c>
      <c r="G19" s="81">
        <v>18522.400000000001</v>
      </c>
      <c r="H19" s="81">
        <v>19263.3</v>
      </c>
      <c r="I19" s="81">
        <v>20033.830000000002</v>
      </c>
      <c r="J19" s="6">
        <f t="shared" si="1"/>
        <v>-1944.3599999999969</v>
      </c>
      <c r="K19" s="6">
        <f t="shared" si="2"/>
        <v>-9.5000869702874127</v>
      </c>
      <c r="L19" s="32">
        <f t="shared" si="3"/>
        <v>712.40000000000146</v>
      </c>
      <c r="M19" s="32">
        <f t="shared" si="4"/>
        <v>4</v>
      </c>
      <c r="N19" s="32">
        <f t="shared" si="5"/>
        <v>0.87019147143954401</v>
      </c>
      <c r="O19" s="32">
        <f t="shared" si="6"/>
        <v>1.04</v>
      </c>
      <c r="P19" s="32">
        <f t="shared" si="7"/>
        <v>1.0400002159547357</v>
      </c>
      <c r="Q19" s="35">
        <f t="shared" si="8"/>
        <v>1.0399998961756294</v>
      </c>
      <c r="R19" s="12">
        <v>1.1354580327335158</v>
      </c>
      <c r="S19" s="2">
        <v>-2205.25</v>
      </c>
      <c r="T19" s="12">
        <v>1.1354580327335158</v>
      </c>
      <c r="U19" s="2">
        <v>0</v>
      </c>
      <c r="V19" s="12">
        <v>1.1354580327335158</v>
      </c>
      <c r="W19" s="4"/>
    </row>
    <row r="20" spans="1:23" s="5" customFormat="1" ht="114.75" outlineLevel="2" x14ac:dyDescent="0.25">
      <c r="A20" s="10" t="s">
        <v>25</v>
      </c>
      <c r="B20" s="11" t="s">
        <v>26</v>
      </c>
      <c r="C20" s="10" t="s">
        <v>25</v>
      </c>
      <c r="D20" s="70">
        <v>3849380.71</v>
      </c>
      <c r="E20" s="74">
        <v>3359579.32</v>
      </c>
      <c r="F20" s="78">
        <v>4109970</v>
      </c>
      <c r="G20" s="81">
        <v>4274368.8</v>
      </c>
      <c r="H20" s="81">
        <v>4445343.55</v>
      </c>
      <c r="I20" s="81">
        <v>4623157.29</v>
      </c>
      <c r="J20" s="6">
        <f t="shared" si="1"/>
        <v>424988.08999999985</v>
      </c>
      <c r="K20" s="6">
        <f t="shared" si="2"/>
        <v>11.040427591273499</v>
      </c>
      <c r="L20" s="32">
        <f t="shared" si="3"/>
        <v>164398.79999999981</v>
      </c>
      <c r="M20" s="32">
        <f t="shared" si="4"/>
        <v>4</v>
      </c>
      <c r="N20" s="32">
        <f t="shared" si="5"/>
        <v>1.0676964191468608</v>
      </c>
      <c r="O20" s="32">
        <f t="shared" si="6"/>
        <v>1.04</v>
      </c>
      <c r="P20" s="32">
        <f t="shared" si="7"/>
        <v>1.0399999995320948</v>
      </c>
      <c r="Q20" s="35">
        <f t="shared" si="8"/>
        <v>1.039999999550091</v>
      </c>
      <c r="R20" s="12">
        <v>0.832672722247495</v>
      </c>
      <c r="S20" s="2">
        <v>675114.3</v>
      </c>
      <c r="T20" s="12">
        <v>0.832672722247495</v>
      </c>
      <c r="U20" s="2">
        <v>0</v>
      </c>
      <c r="V20" s="12">
        <v>0.91164583820611611</v>
      </c>
      <c r="W20" s="4"/>
    </row>
    <row r="21" spans="1:23" s="5" customFormat="1" ht="114.75" outlineLevel="2" x14ac:dyDescent="0.25">
      <c r="A21" s="10" t="s">
        <v>27</v>
      </c>
      <c r="B21" s="11" t="s">
        <v>28</v>
      </c>
      <c r="C21" s="10" t="s">
        <v>27</v>
      </c>
      <c r="D21" s="70">
        <v>-527510.93000000005</v>
      </c>
      <c r="E21" s="74">
        <v>-376123.83</v>
      </c>
      <c r="F21" s="78">
        <v>-447630</v>
      </c>
      <c r="G21" s="81">
        <v>-465535.2</v>
      </c>
      <c r="H21" s="81">
        <v>-484156.61</v>
      </c>
      <c r="I21" s="81">
        <v>-503522.87</v>
      </c>
      <c r="J21" s="6">
        <f t="shared" si="1"/>
        <v>61975.73000000004</v>
      </c>
      <c r="K21" s="6">
        <f t="shared" si="2"/>
        <v>-11.748710116774276</v>
      </c>
      <c r="L21" s="32">
        <f t="shared" si="3"/>
        <v>-17905.200000000012</v>
      </c>
      <c r="M21" s="32">
        <f t="shared" si="4"/>
        <v>4</v>
      </c>
      <c r="N21" s="32">
        <f t="shared" si="5"/>
        <v>0.84857009503101666</v>
      </c>
      <c r="O21" s="32">
        <f t="shared" si="6"/>
        <v>1.04</v>
      </c>
      <c r="P21" s="32">
        <f t="shared" si="7"/>
        <v>1.0400000042961306</v>
      </c>
      <c r="Q21" s="35">
        <f t="shared" si="8"/>
        <v>1.0399999909120317</v>
      </c>
      <c r="R21" s="12">
        <v>0.8027607714449897</v>
      </c>
      <c r="S21" s="2">
        <v>-92414.05</v>
      </c>
      <c r="T21" s="12">
        <v>0.8027607714449897</v>
      </c>
      <c r="U21" s="2">
        <v>0</v>
      </c>
      <c r="V21" s="12">
        <v>0.94093645038665885</v>
      </c>
      <c r="W21" s="4"/>
    </row>
    <row r="22" spans="1:23" s="19" customFormat="1" outlineLevel="1" x14ac:dyDescent="0.25">
      <c r="A22" s="14" t="s">
        <v>29</v>
      </c>
      <c r="B22" s="15" t="s">
        <v>30</v>
      </c>
      <c r="C22" s="14" t="s">
        <v>29</v>
      </c>
      <c r="D22" s="26">
        <f>SUM(D23:D31)</f>
        <v>101132800.28</v>
      </c>
      <c r="E22" s="73">
        <v>132911362.72</v>
      </c>
      <c r="F22" s="26">
        <f>SUM(F23:F31)</f>
        <v>72329452.770000011</v>
      </c>
      <c r="G22" s="26">
        <f t="shared" ref="G22:I22" si="10">SUM(G23:G31)</f>
        <v>70692000</v>
      </c>
      <c r="H22" s="26">
        <f t="shared" si="10"/>
        <v>104490880</v>
      </c>
      <c r="I22" s="26">
        <f t="shared" si="10"/>
        <v>108670515.2</v>
      </c>
      <c r="J22" s="33">
        <f t="shared" si="1"/>
        <v>-30440800.280000001</v>
      </c>
      <c r="K22" s="33">
        <f t="shared" si="2"/>
        <v>-30.099829329080649</v>
      </c>
      <c r="L22" s="33">
        <f t="shared" si="3"/>
        <v>-1637452.7700000107</v>
      </c>
      <c r="M22" s="33">
        <f t="shared" si="4"/>
        <v>-2.2638810433239911</v>
      </c>
      <c r="N22" s="33">
        <f t="shared" si="5"/>
        <v>0.71519282141645457</v>
      </c>
      <c r="O22" s="33">
        <f t="shared" si="6"/>
        <v>0.9773611895667601</v>
      </c>
      <c r="P22" s="33">
        <f t="shared" si="7"/>
        <v>1.4781146381485883</v>
      </c>
      <c r="Q22" s="34">
        <f t="shared" si="8"/>
        <v>1.04</v>
      </c>
      <c r="R22" s="17">
        <v>0.84137601849509736</v>
      </c>
      <c r="S22" s="16">
        <v>25057678.23</v>
      </c>
      <c r="T22" s="17">
        <v>0.84137601849509736</v>
      </c>
      <c r="U22" s="16">
        <v>0</v>
      </c>
      <c r="V22" s="17">
        <v>0.9806210669636658</v>
      </c>
      <c r="W22" s="18"/>
    </row>
    <row r="23" spans="1:23" s="5" customFormat="1" ht="38.25" outlineLevel="2" x14ac:dyDescent="0.25">
      <c r="A23" s="10" t="s">
        <v>31</v>
      </c>
      <c r="B23" s="11" t="s">
        <v>32</v>
      </c>
      <c r="C23" s="10" t="s">
        <v>31</v>
      </c>
      <c r="D23" s="70">
        <v>47013764.18</v>
      </c>
      <c r="E23" s="74">
        <v>73956223.120000005</v>
      </c>
      <c r="F23" s="70">
        <v>37500000</v>
      </c>
      <c r="G23" s="81">
        <v>39000000</v>
      </c>
      <c r="H23" s="81">
        <v>58240000</v>
      </c>
      <c r="I23" s="81">
        <v>60569600</v>
      </c>
      <c r="J23" s="6">
        <f t="shared" si="1"/>
        <v>-8013764.1799999997</v>
      </c>
      <c r="K23" s="6">
        <f t="shared" si="2"/>
        <v>-17.045570206456929</v>
      </c>
      <c r="L23" s="32">
        <f t="shared" si="3"/>
        <v>1500000</v>
      </c>
      <c r="M23" s="32">
        <f t="shared" si="4"/>
        <v>4</v>
      </c>
      <c r="N23" s="32">
        <f t="shared" si="5"/>
        <v>0.79763874801483725</v>
      </c>
      <c r="O23" s="32">
        <f t="shared" si="6"/>
        <v>1.04</v>
      </c>
      <c r="P23" s="32">
        <f t="shared" si="7"/>
        <v>1.4933333333333334</v>
      </c>
      <c r="Q23" s="35">
        <f t="shared" si="8"/>
        <v>1.04</v>
      </c>
      <c r="R23" s="12">
        <v>0.77965193362710583</v>
      </c>
      <c r="S23" s="2">
        <v>20901776.879999999</v>
      </c>
      <c r="T23" s="12">
        <v>0.77965193362710583</v>
      </c>
      <c r="U23" s="2">
        <v>0</v>
      </c>
      <c r="V23" s="12">
        <v>0.98208151548697853</v>
      </c>
      <c r="W23" s="4"/>
    </row>
    <row r="24" spans="1:23" s="5" customFormat="1" ht="51" outlineLevel="2" x14ac:dyDescent="0.25">
      <c r="A24" s="10" t="s">
        <v>33</v>
      </c>
      <c r="B24" s="11" t="s">
        <v>34</v>
      </c>
      <c r="C24" s="10" t="s">
        <v>33</v>
      </c>
      <c r="D24" s="70">
        <v>-1648.92</v>
      </c>
      <c r="E24" s="74">
        <v>202.61</v>
      </c>
      <c r="F24" s="70">
        <v>-7398.37</v>
      </c>
      <c r="G24" s="70">
        <v>0</v>
      </c>
      <c r="H24" s="70">
        <v>0</v>
      </c>
      <c r="I24" s="70">
        <v>0</v>
      </c>
      <c r="J24" s="6">
        <f t="shared" si="1"/>
        <v>1648.92</v>
      </c>
      <c r="K24" s="6">
        <f t="shared" si="2"/>
        <v>-100</v>
      </c>
      <c r="L24" s="32">
        <f t="shared" si="3"/>
        <v>7398.37</v>
      </c>
      <c r="M24" s="32">
        <f t="shared" si="4"/>
        <v>-100</v>
      </c>
      <c r="N24" s="32">
        <f t="shared" si="5"/>
        <v>4.4867974189166242</v>
      </c>
      <c r="O24" s="32">
        <f t="shared" si="6"/>
        <v>0</v>
      </c>
      <c r="P24" s="71" t="s">
        <v>124</v>
      </c>
      <c r="Q24" s="72" t="s">
        <v>124</v>
      </c>
      <c r="R24" s="12">
        <v>11.862412177985949</v>
      </c>
      <c r="S24" s="2">
        <v>-185.53</v>
      </c>
      <c r="T24" s="12">
        <v>11.862412177985949</v>
      </c>
      <c r="U24" s="2">
        <v>0</v>
      </c>
      <c r="V24" s="12">
        <v>11.862412177985949</v>
      </c>
      <c r="W24" s="4"/>
    </row>
    <row r="25" spans="1:23" s="5" customFormat="1" ht="63.75" outlineLevel="2" x14ac:dyDescent="0.25">
      <c r="A25" s="10" t="s">
        <v>35</v>
      </c>
      <c r="B25" s="11" t="s">
        <v>36</v>
      </c>
      <c r="C25" s="10" t="s">
        <v>35</v>
      </c>
      <c r="D25" s="70">
        <v>28172787.239999998</v>
      </c>
      <c r="E25" s="74">
        <v>29000546.649999999</v>
      </c>
      <c r="F25" s="70">
        <v>26000000</v>
      </c>
      <c r="G25" s="81">
        <v>27040000</v>
      </c>
      <c r="H25" s="81">
        <v>41600000</v>
      </c>
      <c r="I25" s="81">
        <v>43264000</v>
      </c>
      <c r="J25" s="6">
        <f t="shared" si="1"/>
        <v>-1132787.2399999984</v>
      </c>
      <c r="K25" s="6">
        <f t="shared" si="2"/>
        <v>-4.0208561203048276</v>
      </c>
      <c r="L25" s="32">
        <f t="shared" si="3"/>
        <v>1040000</v>
      </c>
      <c r="M25" s="32">
        <f t="shared" si="4"/>
        <v>4</v>
      </c>
      <c r="N25" s="32">
        <f t="shared" si="5"/>
        <v>0.92287638345860734</v>
      </c>
      <c r="O25" s="71">
        <f t="shared" si="6"/>
        <v>1.04</v>
      </c>
      <c r="P25" s="71">
        <f t="shared" si="7"/>
        <v>1.5384615384615385</v>
      </c>
      <c r="Q25" s="72">
        <f t="shared" si="8"/>
        <v>1.04</v>
      </c>
      <c r="R25" s="12">
        <v>0.98930704270996794</v>
      </c>
      <c r="S25" s="2">
        <v>313453.34999999998</v>
      </c>
      <c r="T25" s="12">
        <v>0.98930704270996794</v>
      </c>
      <c r="U25" s="2">
        <v>0</v>
      </c>
      <c r="V25" s="12">
        <v>0.98930704270996794</v>
      </c>
      <c r="W25" s="4"/>
    </row>
    <row r="26" spans="1:23" s="5" customFormat="1" ht="63.75" outlineLevel="2" x14ac:dyDescent="0.25">
      <c r="A26" s="67"/>
      <c r="B26" s="76" t="s">
        <v>192</v>
      </c>
      <c r="C26" s="77" t="s">
        <v>193</v>
      </c>
      <c r="D26" s="70">
        <v>3501.82</v>
      </c>
      <c r="E26" s="74"/>
      <c r="F26" s="70">
        <v>-1139.1500000000001</v>
      </c>
      <c r="G26" s="70">
        <v>0</v>
      </c>
      <c r="H26" s="70">
        <v>0</v>
      </c>
      <c r="I26" s="70">
        <v>0</v>
      </c>
      <c r="J26" s="66">
        <f t="shared" si="1"/>
        <v>-3501.82</v>
      </c>
      <c r="K26" s="66">
        <f t="shared" si="2"/>
        <v>-100</v>
      </c>
      <c r="L26" s="71">
        <f t="shared" si="3"/>
        <v>1139.1500000000001</v>
      </c>
      <c r="M26" s="71">
        <f t="shared" si="4"/>
        <v>-100</v>
      </c>
      <c r="N26" s="71">
        <f t="shared" si="5"/>
        <v>-0.3253022713903056</v>
      </c>
      <c r="O26" s="71">
        <f t="shared" si="6"/>
        <v>0</v>
      </c>
      <c r="P26" s="71" t="s">
        <v>124</v>
      </c>
      <c r="Q26" s="71" t="s">
        <v>124</v>
      </c>
      <c r="R26" s="69"/>
      <c r="S26" s="64"/>
      <c r="T26" s="69"/>
      <c r="U26" s="64"/>
      <c r="V26" s="69"/>
      <c r="W26" s="65"/>
    </row>
    <row r="27" spans="1:23" s="5" customFormat="1" ht="51" outlineLevel="2" x14ac:dyDescent="0.25">
      <c r="A27" s="10" t="s">
        <v>37</v>
      </c>
      <c r="B27" s="11" t="s">
        <v>38</v>
      </c>
      <c r="C27" s="10" t="s">
        <v>37</v>
      </c>
      <c r="D27" s="70">
        <v>0</v>
      </c>
      <c r="E27" s="74">
        <v>4196.32</v>
      </c>
      <c r="F27" s="70">
        <v>32.979999999999997</v>
      </c>
      <c r="G27" s="70">
        <v>0</v>
      </c>
      <c r="H27" s="70">
        <v>0</v>
      </c>
      <c r="I27" s="70">
        <v>0</v>
      </c>
      <c r="J27" s="6">
        <f t="shared" si="1"/>
        <v>0</v>
      </c>
      <c r="K27" s="6" t="s">
        <v>124</v>
      </c>
      <c r="L27" s="32">
        <f t="shared" si="3"/>
        <v>-32.979999999999997</v>
      </c>
      <c r="M27" s="71">
        <f t="shared" si="4"/>
        <v>-100</v>
      </c>
      <c r="N27" s="32" t="s">
        <v>124</v>
      </c>
      <c r="O27" s="71">
        <f t="shared" si="6"/>
        <v>0</v>
      </c>
      <c r="P27" s="71" t="s">
        <v>124</v>
      </c>
      <c r="Q27" s="71" t="s">
        <v>124</v>
      </c>
      <c r="R27" s="12">
        <v>0.34969333333333336</v>
      </c>
      <c r="S27" s="2">
        <v>7803.68</v>
      </c>
      <c r="T27" s="12">
        <v>0.34969333333333336</v>
      </c>
      <c r="U27" s="2">
        <v>0</v>
      </c>
      <c r="V27" s="12">
        <v>1</v>
      </c>
      <c r="W27" s="4"/>
    </row>
    <row r="28" spans="1:23" s="5" customFormat="1" ht="25.5" outlineLevel="2" x14ac:dyDescent="0.25">
      <c r="A28" s="10" t="s">
        <v>39</v>
      </c>
      <c r="B28" s="11" t="s">
        <v>40</v>
      </c>
      <c r="C28" s="10" t="s">
        <v>39</v>
      </c>
      <c r="D28" s="70">
        <v>20105809.18</v>
      </c>
      <c r="E28" s="74">
        <v>26007521.559999999</v>
      </c>
      <c r="F28" s="70">
        <v>4550000</v>
      </c>
      <c r="G28" s="78">
        <v>180000</v>
      </c>
      <c r="H28" s="70">
        <v>0</v>
      </c>
      <c r="I28" s="70">
        <v>0</v>
      </c>
      <c r="J28" s="6">
        <f t="shared" si="1"/>
        <v>-19925809.18</v>
      </c>
      <c r="K28" s="6">
        <f t="shared" si="2"/>
        <v>-99.104736355604857</v>
      </c>
      <c r="L28" s="32">
        <f t="shared" si="3"/>
        <v>-4370000</v>
      </c>
      <c r="M28" s="32">
        <f t="shared" si="4"/>
        <v>-96.043956043956044</v>
      </c>
      <c r="N28" s="32">
        <f t="shared" si="5"/>
        <v>0.22630275455543739</v>
      </c>
      <c r="O28" s="32">
        <f t="shared" si="6"/>
        <v>3.9560439560439559E-2</v>
      </c>
      <c r="P28" s="32">
        <f t="shared" si="7"/>
        <v>0</v>
      </c>
      <c r="Q28" s="71" t="s">
        <v>124</v>
      </c>
      <c r="R28" s="12">
        <v>0.94178966358862937</v>
      </c>
      <c r="S28" s="2">
        <v>1607478.44</v>
      </c>
      <c r="T28" s="12">
        <v>0.94178966358862937</v>
      </c>
      <c r="U28" s="2">
        <v>0</v>
      </c>
      <c r="V28" s="12">
        <v>0.98573693151690533</v>
      </c>
      <c r="W28" s="4"/>
    </row>
    <row r="29" spans="1:23" s="5" customFormat="1" ht="38.25" outlineLevel="2" x14ac:dyDescent="0.25">
      <c r="A29" s="10" t="s">
        <v>41</v>
      </c>
      <c r="B29" s="11" t="s">
        <v>42</v>
      </c>
      <c r="C29" s="10" t="s">
        <v>41</v>
      </c>
      <c r="D29" s="70">
        <v>558.67999999999995</v>
      </c>
      <c r="E29" s="74">
        <v>6841.04</v>
      </c>
      <c r="F29" s="70">
        <v>-12042.69</v>
      </c>
      <c r="G29" s="70">
        <v>0</v>
      </c>
      <c r="H29" s="70">
        <v>0</v>
      </c>
      <c r="I29" s="70">
        <v>0</v>
      </c>
      <c r="J29" s="6">
        <f t="shared" si="1"/>
        <v>-558.67999999999995</v>
      </c>
      <c r="K29" s="6">
        <f t="shared" si="2"/>
        <v>-100</v>
      </c>
      <c r="L29" s="32">
        <f t="shared" si="3"/>
        <v>12042.69</v>
      </c>
      <c r="M29" s="32">
        <f t="shared" si="4"/>
        <v>-100</v>
      </c>
      <c r="N29" s="32">
        <f t="shared" si="5"/>
        <v>-21.555613231187802</v>
      </c>
      <c r="O29" s="71">
        <f t="shared" ref="O29" si="11">G29/F29</f>
        <v>0</v>
      </c>
      <c r="P29" s="72" t="s">
        <v>124</v>
      </c>
      <c r="Q29" s="71" t="s">
        <v>124</v>
      </c>
      <c r="R29" s="12">
        <v>0.56895492050396423</v>
      </c>
      <c r="S29" s="2">
        <v>5182.83</v>
      </c>
      <c r="T29" s="12">
        <v>0.56895492050396423</v>
      </c>
      <c r="U29" s="2">
        <v>0</v>
      </c>
      <c r="V29" s="12">
        <v>1.0511771701818382</v>
      </c>
      <c r="W29" s="4"/>
    </row>
    <row r="30" spans="1:23" s="5" customFormat="1" outlineLevel="2" x14ac:dyDescent="0.25">
      <c r="A30" s="10" t="s">
        <v>43</v>
      </c>
      <c r="B30" s="11" t="s">
        <v>44</v>
      </c>
      <c r="C30" s="10" t="s">
        <v>43</v>
      </c>
      <c r="D30" s="70">
        <v>26.72</v>
      </c>
      <c r="E30" s="74">
        <v>17029.3</v>
      </c>
      <c r="F30" s="70">
        <v>0</v>
      </c>
      <c r="G30" s="70">
        <v>0</v>
      </c>
      <c r="H30" s="70">
        <v>0</v>
      </c>
      <c r="I30" s="70">
        <v>0</v>
      </c>
      <c r="J30" s="6">
        <f t="shared" si="1"/>
        <v>-26.72</v>
      </c>
      <c r="K30" s="6">
        <f t="shared" si="2"/>
        <v>-100</v>
      </c>
      <c r="L30" s="32">
        <f t="shared" si="3"/>
        <v>0</v>
      </c>
      <c r="M30" s="32" t="s">
        <v>124</v>
      </c>
      <c r="N30" s="32">
        <f t="shared" si="5"/>
        <v>0</v>
      </c>
      <c r="O30" s="32" t="s">
        <v>124</v>
      </c>
      <c r="P30" s="72" t="s">
        <v>124</v>
      </c>
      <c r="Q30" s="71" t="s">
        <v>124</v>
      </c>
      <c r="R30" s="12">
        <v>1.0017235294117648</v>
      </c>
      <c r="S30" s="2">
        <v>-29.3</v>
      </c>
      <c r="T30" s="12">
        <v>1.0017235294117648</v>
      </c>
      <c r="U30" s="2">
        <v>0</v>
      </c>
      <c r="V30" s="12">
        <v>1.0017235294117648</v>
      </c>
      <c r="W30" s="4"/>
    </row>
    <row r="31" spans="1:23" s="5" customFormat="1" ht="38.25" outlineLevel="2" x14ac:dyDescent="0.25">
      <c r="A31" s="10" t="s">
        <v>45</v>
      </c>
      <c r="B31" s="11" t="s">
        <v>215</v>
      </c>
      <c r="C31" s="51" t="s">
        <v>216</v>
      </c>
      <c r="D31" s="70">
        <v>5838001.3799999999</v>
      </c>
      <c r="E31" s="74">
        <v>3918802.12</v>
      </c>
      <c r="F31" s="70">
        <v>4300000</v>
      </c>
      <c r="G31" s="81">
        <v>4472000</v>
      </c>
      <c r="H31" s="81">
        <v>4650880</v>
      </c>
      <c r="I31" s="81">
        <v>4836915.2000000002</v>
      </c>
      <c r="J31" s="6">
        <f t="shared" si="1"/>
        <v>-1366001.38</v>
      </c>
      <c r="K31" s="6">
        <f t="shared" si="2"/>
        <v>-23.398442225102727</v>
      </c>
      <c r="L31" s="32">
        <f t="shared" si="3"/>
        <v>172000</v>
      </c>
      <c r="M31" s="32">
        <f t="shared" si="4"/>
        <v>4</v>
      </c>
      <c r="N31" s="32">
        <f t="shared" si="5"/>
        <v>0.73655344014324298</v>
      </c>
      <c r="O31" s="32">
        <f t="shared" si="6"/>
        <v>1.04</v>
      </c>
      <c r="P31" s="32">
        <f t="shared" si="7"/>
        <v>1.04</v>
      </c>
      <c r="Q31" s="72">
        <f t="shared" si="8"/>
        <v>1.04</v>
      </c>
      <c r="R31" s="12">
        <v>0.63813745644031916</v>
      </c>
      <c r="S31" s="2">
        <v>2222197.88</v>
      </c>
      <c r="T31" s="12">
        <v>0.63813745644031916</v>
      </c>
      <c r="U31" s="2">
        <v>0</v>
      </c>
      <c r="V31" s="12">
        <v>0.8695307705145896</v>
      </c>
      <c r="W31" s="4"/>
    </row>
    <row r="32" spans="1:23" s="19" customFormat="1" outlineLevel="1" x14ac:dyDescent="0.25">
      <c r="A32" s="14" t="s">
        <v>46</v>
      </c>
      <c r="B32" s="15" t="s">
        <v>47</v>
      </c>
      <c r="C32" s="14" t="s">
        <v>46</v>
      </c>
      <c r="D32" s="26">
        <f>SUM(D33:D35)</f>
        <v>177050257.26000002</v>
      </c>
      <c r="E32" s="73">
        <v>159689471.34999999</v>
      </c>
      <c r="F32" s="26">
        <f>SUM(F33:F35)</f>
        <v>176779859.09999999</v>
      </c>
      <c r="G32" s="26">
        <f t="shared" ref="G32:I32" si="12">SUM(G33:G35)</f>
        <v>177833347.09999999</v>
      </c>
      <c r="H32" s="26">
        <f t="shared" si="12"/>
        <v>178928974.62</v>
      </c>
      <c r="I32" s="26">
        <f t="shared" si="12"/>
        <v>180068427.24000001</v>
      </c>
      <c r="J32" s="33">
        <f t="shared" si="1"/>
        <v>783089.83999997377</v>
      </c>
      <c r="K32" s="33">
        <f t="shared" si="2"/>
        <v>0.44229805260886224</v>
      </c>
      <c r="L32" s="33">
        <f t="shared" si="3"/>
        <v>1053488</v>
      </c>
      <c r="M32" s="33">
        <f t="shared" si="4"/>
        <v>0.59593214145738216</v>
      </c>
      <c r="N32" s="33">
        <f t="shared" si="5"/>
        <v>0.9984727604230309</v>
      </c>
      <c r="O32" s="33">
        <f t="shared" si="6"/>
        <v>1.0059593214145739</v>
      </c>
      <c r="P32" s="33">
        <f t="shared" si="7"/>
        <v>1.0061609790169666</v>
      </c>
      <c r="Q32" s="34">
        <f t="shared" si="8"/>
        <v>1.0063681839256047</v>
      </c>
      <c r="R32" s="17">
        <v>0.89461888711484594</v>
      </c>
      <c r="S32" s="16">
        <v>18810528.649999999</v>
      </c>
      <c r="T32" s="17">
        <v>0.89461888711484594</v>
      </c>
      <c r="U32" s="16">
        <v>0</v>
      </c>
      <c r="V32" s="17">
        <v>0.9140819412587935</v>
      </c>
      <c r="W32" s="18"/>
    </row>
    <row r="33" spans="1:23" s="5" customFormat="1" ht="51" outlineLevel="2" x14ac:dyDescent="0.25">
      <c r="A33" s="10" t="s">
        <v>48</v>
      </c>
      <c r="B33" s="11" t="s">
        <v>217</v>
      </c>
      <c r="C33" s="51" t="s">
        <v>218</v>
      </c>
      <c r="D33" s="70">
        <v>27681907.059999999</v>
      </c>
      <c r="E33" s="74">
        <v>11403523.779999999</v>
      </c>
      <c r="F33" s="70">
        <v>26337200</v>
      </c>
      <c r="G33" s="81">
        <v>27390688</v>
      </c>
      <c r="H33" s="81">
        <v>28486315.52</v>
      </c>
      <c r="I33" s="81">
        <v>29625768.140000001</v>
      </c>
      <c r="J33" s="6">
        <f t="shared" si="1"/>
        <v>-291219.05999999866</v>
      </c>
      <c r="K33" s="6">
        <f t="shared" si="2"/>
        <v>-1.0520194991218972</v>
      </c>
      <c r="L33" s="32">
        <f t="shared" si="3"/>
        <v>1053488</v>
      </c>
      <c r="M33" s="32">
        <f t="shared" si="4"/>
        <v>4</v>
      </c>
      <c r="N33" s="32">
        <f t="shared" si="5"/>
        <v>0.95142288943152031</v>
      </c>
      <c r="O33" s="32">
        <f t="shared" si="6"/>
        <v>1.04</v>
      </c>
      <c r="P33" s="32">
        <f t="shared" si="7"/>
        <v>1.04</v>
      </c>
      <c r="Q33" s="35">
        <f t="shared" si="8"/>
        <v>1.0399999999719163</v>
      </c>
      <c r="R33" s="12">
        <v>0.36201662793650796</v>
      </c>
      <c r="S33" s="2">
        <v>20096476.219999999</v>
      </c>
      <c r="T33" s="12">
        <v>0.36201662793650796</v>
      </c>
      <c r="U33" s="2">
        <v>0</v>
      </c>
      <c r="V33" s="12">
        <v>0.39667805351832292</v>
      </c>
      <c r="W33" s="4"/>
    </row>
    <row r="34" spans="1:23" s="5" customFormat="1" ht="38.25" outlineLevel="2" x14ac:dyDescent="0.25">
      <c r="A34" s="10" t="s">
        <v>49</v>
      </c>
      <c r="B34" s="11" t="s">
        <v>219</v>
      </c>
      <c r="C34" s="51" t="s">
        <v>220</v>
      </c>
      <c r="D34" s="70">
        <v>147275936.11000001</v>
      </c>
      <c r="E34" s="74">
        <v>147507801.46000001</v>
      </c>
      <c r="F34" s="70">
        <v>148705059.09999999</v>
      </c>
      <c r="G34" s="81">
        <v>148705059.09999999</v>
      </c>
      <c r="H34" s="81">
        <v>148705059.09999999</v>
      </c>
      <c r="I34" s="81">
        <v>148705059.09999999</v>
      </c>
      <c r="J34" s="6">
        <f t="shared" si="1"/>
        <v>1429122.9899999797</v>
      </c>
      <c r="K34" s="6">
        <f t="shared" si="2"/>
        <v>0.97037101087076394</v>
      </c>
      <c r="L34" s="32">
        <f t="shared" si="3"/>
        <v>0</v>
      </c>
      <c r="M34" s="32">
        <f t="shared" si="4"/>
        <v>0</v>
      </c>
      <c r="N34" s="32">
        <f t="shared" si="5"/>
        <v>1.0097037101087076</v>
      </c>
      <c r="O34" s="32">
        <f t="shared" si="6"/>
        <v>1</v>
      </c>
      <c r="P34" s="32">
        <f t="shared" si="7"/>
        <v>1</v>
      </c>
      <c r="Q34" s="35">
        <f t="shared" si="8"/>
        <v>1</v>
      </c>
      <c r="R34" s="12">
        <v>1.0243597323611111</v>
      </c>
      <c r="S34" s="2">
        <v>-3507801.46</v>
      </c>
      <c r="T34" s="12">
        <v>1.0243597323611111</v>
      </c>
      <c r="U34" s="2">
        <v>0</v>
      </c>
      <c r="V34" s="12">
        <v>1.0243597323611111</v>
      </c>
      <c r="W34" s="4"/>
    </row>
    <row r="35" spans="1:23" s="5" customFormat="1" ht="38.25" outlineLevel="2" x14ac:dyDescent="0.25">
      <c r="A35" s="10" t="s">
        <v>50</v>
      </c>
      <c r="B35" s="11" t="s">
        <v>222</v>
      </c>
      <c r="C35" s="51" t="s">
        <v>221</v>
      </c>
      <c r="D35" s="70">
        <v>2092414.09</v>
      </c>
      <c r="E35" s="74">
        <v>778146.11</v>
      </c>
      <c r="F35" s="70">
        <v>1737600</v>
      </c>
      <c r="G35" s="81">
        <v>1737600</v>
      </c>
      <c r="H35" s="81">
        <v>1737600</v>
      </c>
      <c r="I35" s="81">
        <v>1737600</v>
      </c>
      <c r="J35" s="6">
        <f t="shared" si="1"/>
        <v>-354814.09000000008</v>
      </c>
      <c r="K35" s="6">
        <f t="shared" si="2"/>
        <v>-16.957164057330559</v>
      </c>
      <c r="L35" s="32">
        <f t="shared" si="3"/>
        <v>0</v>
      </c>
      <c r="M35" s="32">
        <f t="shared" si="4"/>
        <v>0</v>
      </c>
      <c r="N35" s="32">
        <f t="shared" si="5"/>
        <v>0.83042835942669446</v>
      </c>
      <c r="O35" s="32">
        <f t="shared" si="6"/>
        <v>1</v>
      </c>
      <c r="P35" s="32">
        <f t="shared" si="7"/>
        <v>1</v>
      </c>
      <c r="Q35" s="35">
        <f t="shared" si="8"/>
        <v>1</v>
      </c>
      <c r="R35" s="12">
        <v>0.25938203666666665</v>
      </c>
      <c r="S35" s="2">
        <v>2221853.89</v>
      </c>
      <c r="T35" s="12">
        <v>0.25938203666666665</v>
      </c>
      <c r="U35" s="2">
        <v>0</v>
      </c>
      <c r="V35" s="12">
        <v>0.39869319077812787</v>
      </c>
      <c r="W35" s="4"/>
    </row>
    <row r="36" spans="1:23" s="19" customFormat="1" outlineLevel="1" x14ac:dyDescent="0.25">
      <c r="A36" s="14" t="s">
        <v>51</v>
      </c>
      <c r="B36" s="15" t="s">
        <v>52</v>
      </c>
      <c r="C36" s="14" t="s">
        <v>51</v>
      </c>
      <c r="D36" s="26">
        <f>SUM(D37:D39)</f>
        <v>10725968.1</v>
      </c>
      <c r="E36" s="73">
        <v>7328330.7400000002</v>
      </c>
      <c r="F36" s="26">
        <f>SUM(F37:F39)</f>
        <v>10103600</v>
      </c>
      <c r="G36" s="26">
        <f t="shared" ref="G36:I36" si="13">SUM(G37:G39)</f>
        <v>10517200</v>
      </c>
      <c r="H36" s="26">
        <f t="shared" si="13"/>
        <v>10938200</v>
      </c>
      <c r="I36" s="26">
        <f t="shared" si="13"/>
        <v>11375840</v>
      </c>
      <c r="J36" s="33">
        <f t="shared" si="1"/>
        <v>-208768.09999999963</v>
      </c>
      <c r="K36" s="33">
        <f t="shared" si="2"/>
        <v>-1.9463800195340895</v>
      </c>
      <c r="L36" s="33">
        <f t="shared" si="3"/>
        <v>413600</v>
      </c>
      <c r="M36" s="33">
        <f t="shared" si="4"/>
        <v>4.0935904034205635</v>
      </c>
      <c r="N36" s="33">
        <f t="shared" si="5"/>
        <v>0.9419755779434027</v>
      </c>
      <c r="O36" s="33">
        <f t="shared" si="6"/>
        <v>1.0409359040342057</v>
      </c>
      <c r="P36" s="33">
        <f t="shared" si="7"/>
        <v>1.0400296656904879</v>
      </c>
      <c r="Q36" s="34">
        <f t="shared" si="8"/>
        <v>1.040010239344682</v>
      </c>
      <c r="R36" s="17">
        <v>0.7821114780437235</v>
      </c>
      <c r="S36" s="16">
        <v>2041600.46</v>
      </c>
      <c r="T36" s="17">
        <v>0.7821114780437235</v>
      </c>
      <c r="U36" s="16">
        <v>0</v>
      </c>
      <c r="V36" s="17">
        <v>0.90958124183772082</v>
      </c>
      <c r="W36" s="18"/>
    </row>
    <row r="37" spans="1:23" s="5" customFormat="1" ht="51" outlineLevel="2" x14ac:dyDescent="0.25">
      <c r="A37" s="10" t="s">
        <v>53</v>
      </c>
      <c r="B37" s="11" t="s">
        <v>54</v>
      </c>
      <c r="C37" s="67" t="s">
        <v>53</v>
      </c>
      <c r="D37" s="70">
        <v>10622368.1</v>
      </c>
      <c r="E37" s="74">
        <v>7224730.7400000002</v>
      </c>
      <c r="F37" s="70">
        <v>10000000</v>
      </c>
      <c r="G37" s="81">
        <v>10400000</v>
      </c>
      <c r="H37" s="81">
        <v>10816000</v>
      </c>
      <c r="I37" s="81">
        <v>11248640</v>
      </c>
      <c r="J37" s="6">
        <f t="shared" si="1"/>
        <v>-222368.09999999963</v>
      </c>
      <c r="K37" s="6">
        <f t="shared" si="2"/>
        <v>-2.0933947864224365</v>
      </c>
      <c r="L37" s="32">
        <f t="shared" si="3"/>
        <v>400000</v>
      </c>
      <c r="M37" s="32">
        <f t="shared" si="4"/>
        <v>4</v>
      </c>
      <c r="N37" s="32">
        <f t="shared" si="5"/>
        <v>0.94140966551516891</v>
      </c>
      <c r="O37" s="32">
        <f t="shared" si="6"/>
        <v>1.04</v>
      </c>
      <c r="P37" s="32">
        <f t="shared" si="7"/>
        <v>1.04</v>
      </c>
      <c r="Q37" s="35">
        <f t="shared" si="8"/>
        <v>1.04</v>
      </c>
      <c r="R37" s="12">
        <v>0.78079873986815085</v>
      </c>
      <c r="S37" s="2">
        <v>2028269.26</v>
      </c>
      <c r="T37" s="12">
        <v>0.78079873986815085</v>
      </c>
      <c r="U37" s="2">
        <v>0</v>
      </c>
      <c r="V37" s="12">
        <v>0.90838058831921809</v>
      </c>
      <c r="W37" s="4"/>
    </row>
    <row r="38" spans="1:23" s="5" customFormat="1" ht="25.5" outlineLevel="2" x14ac:dyDescent="0.25">
      <c r="A38" s="10" t="s">
        <v>55</v>
      </c>
      <c r="B38" s="11" t="s">
        <v>56</v>
      </c>
      <c r="C38" s="111" t="s">
        <v>225</v>
      </c>
      <c r="D38" s="70">
        <v>30000</v>
      </c>
      <c r="E38" s="74">
        <v>70000</v>
      </c>
      <c r="F38" s="70">
        <v>30000</v>
      </c>
      <c r="G38" s="81">
        <v>50000</v>
      </c>
      <c r="H38" s="81">
        <v>55000</v>
      </c>
      <c r="I38" s="81">
        <v>60000</v>
      </c>
      <c r="J38" s="6">
        <f t="shared" si="1"/>
        <v>20000</v>
      </c>
      <c r="K38" s="6">
        <f t="shared" si="2"/>
        <v>66.666666666666686</v>
      </c>
      <c r="L38" s="32">
        <f t="shared" si="3"/>
        <v>20000</v>
      </c>
      <c r="M38" s="32">
        <f t="shared" si="4"/>
        <v>66.666666666666686</v>
      </c>
      <c r="N38" s="32">
        <f t="shared" si="5"/>
        <v>1</v>
      </c>
      <c r="O38" s="32">
        <f t="shared" si="6"/>
        <v>1.6666666666666667</v>
      </c>
      <c r="P38" s="32">
        <f t="shared" si="7"/>
        <v>1.1000000000000001</v>
      </c>
      <c r="Q38" s="35">
        <f t="shared" si="8"/>
        <v>1.0909090909090908</v>
      </c>
      <c r="R38" s="12">
        <v>1.0769230769230769</v>
      </c>
      <c r="S38" s="2">
        <v>-5000</v>
      </c>
      <c r="T38" s="12">
        <v>1.0769230769230769</v>
      </c>
      <c r="U38" s="2">
        <v>0</v>
      </c>
      <c r="V38" s="12">
        <v>1.0769230769230769</v>
      </c>
      <c r="W38" s="4"/>
    </row>
    <row r="39" spans="1:23" s="5" customFormat="1" ht="89.25" outlineLevel="2" x14ac:dyDescent="0.25">
      <c r="A39" s="10" t="s">
        <v>57</v>
      </c>
      <c r="B39" s="11" t="s">
        <v>223</v>
      </c>
      <c r="C39" s="111" t="s">
        <v>224</v>
      </c>
      <c r="D39" s="70">
        <v>73600</v>
      </c>
      <c r="E39" s="74">
        <v>33600</v>
      </c>
      <c r="F39" s="70">
        <v>73600</v>
      </c>
      <c r="G39" s="81">
        <v>67200</v>
      </c>
      <c r="H39" s="81">
        <v>67200</v>
      </c>
      <c r="I39" s="81">
        <v>67200</v>
      </c>
      <c r="J39" s="6">
        <f t="shared" si="1"/>
        <v>-6400</v>
      </c>
      <c r="K39" s="66">
        <f t="shared" si="2"/>
        <v>-8.6956521739130466</v>
      </c>
      <c r="L39" s="32">
        <f t="shared" si="3"/>
        <v>-6400</v>
      </c>
      <c r="M39" s="32">
        <f t="shared" si="4"/>
        <v>-8.6956521739130466</v>
      </c>
      <c r="N39" s="32">
        <f t="shared" si="5"/>
        <v>1</v>
      </c>
      <c r="O39" s="32">
        <f t="shared" si="6"/>
        <v>0.91304347826086951</v>
      </c>
      <c r="P39" s="32">
        <f t="shared" si="7"/>
        <v>1</v>
      </c>
      <c r="Q39" s="35">
        <f t="shared" si="8"/>
        <v>1</v>
      </c>
      <c r="R39" s="12">
        <v>0.64700989000831866</v>
      </c>
      <c r="S39" s="2">
        <v>18331.2</v>
      </c>
      <c r="T39" s="12">
        <v>0.64700989000831866</v>
      </c>
      <c r="U39" s="2">
        <v>0</v>
      </c>
      <c r="V39" s="12">
        <v>0.875</v>
      </c>
      <c r="W39" s="4"/>
    </row>
    <row r="40" spans="1:23" s="19" customFormat="1" ht="38.25" outlineLevel="1" x14ac:dyDescent="0.25">
      <c r="A40" s="14" t="s">
        <v>58</v>
      </c>
      <c r="B40" s="15" t="s">
        <v>59</v>
      </c>
      <c r="C40" s="14" t="s">
        <v>58</v>
      </c>
      <c r="D40" s="26">
        <f t="shared" ref="D40:E40" si="14">SUM(D41:D45)</f>
        <v>11203.48</v>
      </c>
      <c r="E40" s="73">
        <f t="shared" si="14"/>
        <v>19.71</v>
      </c>
      <c r="F40" s="26">
        <f>SUM(F41:F45)</f>
        <v>-6738.7400000000007</v>
      </c>
      <c r="G40" s="26">
        <f t="shared" ref="G40:I40" si="15">SUM(G41:G45)</f>
        <v>0</v>
      </c>
      <c r="H40" s="26">
        <f t="shared" si="15"/>
        <v>0</v>
      </c>
      <c r="I40" s="26">
        <f t="shared" si="15"/>
        <v>0</v>
      </c>
      <c r="J40" s="33">
        <f t="shared" si="1"/>
        <v>-11203.48</v>
      </c>
      <c r="K40" s="33">
        <f t="shared" si="2"/>
        <v>-100</v>
      </c>
      <c r="L40" s="33">
        <f t="shared" si="3"/>
        <v>6738.7400000000007</v>
      </c>
      <c r="M40" s="33">
        <f t="shared" si="4"/>
        <v>-100</v>
      </c>
      <c r="N40" s="33">
        <f t="shared" si="5"/>
        <v>-0.60148632389221934</v>
      </c>
      <c r="O40" s="33">
        <f t="shared" si="6"/>
        <v>0</v>
      </c>
      <c r="P40" s="33" t="s">
        <v>124</v>
      </c>
      <c r="Q40" s="34" t="s">
        <v>124</v>
      </c>
      <c r="R40" s="17">
        <v>1</v>
      </c>
      <c r="S40" s="16">
        <v>0</v>
      </c>
      <c r="T40" s="17">
        <v>1</v>
      </c>
      <c r="U40" s="16">
        <v>0</v>
      </c>
      <c r="V40" s="17">
        <v>1</v>
      </c>
      <c r="W40" s="18"/>
    </row>
    <row r="41" spans="1:23" s="5" customFormat="1" ht="51" outlineLevel="2" x14ac:dyDescent="0.25">
      <c r="A41" s="10" t="s">
        <v>60</v>
      </c>
      <c r="B41" s="11" t="s">
        <v>61</v>
      </c>
      <c r="C41" s="10" t="s">
        <v>60</v>
      </c>
      <c r="D41" s="70">
        <v>105.09</v>
      </c>
      <c r="E41" s="74">
        <v>19.71</v>
      </c>
      <c r="F41" s="70">
        <v>8.33</v>
      </c>
      <c r="G41" s="70">
        <v>0</v>
      </c>
      <c r="H41" s="70">
        <v>0</v>
      </c>
      <c r="I41" s="70">
        <v>0</v>
      </c>
      <c r="J41" s="6">
        <f t="shared" si="1"/>
        <v>-105.09</v>
      </c>
      <c r="K41" s="66">
        <f t="shared" si="2"/>
        <v>-100</v>
      </c>
      <c r="L41" s="32">
        <f t="shared" si="3"/>
        <v>-8.33</v>
      </c>
      <c r="M41" s="32">
        <f t="shared" si="4"/>
        <v>-100</v>
      </c>
      <c r="N41" s="71">
        <f t="shared" si="5"/>
        <v>7.9265391569131219E-2</v>
      </c>
      <c r="O41" s="32">
        <f t="shared" si="6"/>
        <v>0</v>
      </c>
      <c r="P41" s="71" t="s">
        <v>124</v>
      </c>
      <c r="Q41" s="71" t="s">
        <v>124</v>
      </c>
      <c r="R41" s="12">
        <v>1</v>
      </c>
      <c r="S41" s="2">
        <v>0</v>
      </c>
      <c r="T41" s="12">
        <v>1</v>
      </c>
      <c r="U41" s="2">
        <v>0</v>
      </c>
      <c r="V41" s="12">
        <v>1</v>
      </c>
      <c r="W41" s="4"/>
    </row>
    <row r="42" spans="1:23" s="5" customFormat="1" ht="25.5" outlineLevel="2" x14ac:dyDescent="0.25">
      <c r="A42" s="10"/>
      <c r="B42" s="60" t="s">
        <v>155</v>
      </c>
      <c r="C42" s="60" t="s">
        <v>156</v>
      </c>
      <c r="D42" s="70">
        <v>819.08</v>
      </c>
      <c r="E42" s="74"/>
      <c r="F42" s="70">
        <v>0</v>
      </c>
      <c r="G42" s="70">
        <v>0</v>
      </c>
      <c r="H42" s="70">
        <v>0</v>
      </c>
      <c r="I42" s="70">
        <v>0</v>
      </c>
      <c r="J42" s="6">
        <f t="shared" si="1"/>
        <v>-819.08</v>
      </c>
      <c r="K42" s="66">
        <f t="shared" si="2"/>
        <v>-100</v>
      </c>
      <c r="L42" s="32">
        <f t="shared" si="3"/>
        <v>0</v>
      </c>
      <c r="M42" s="32" t="s">
        <v>124</v>
      </c>
      <c r="N42" s="71">
        <f t="shared" si="5"/>
        <v>0</v>
      </c>
      <c r="O42" s="71" t="s">
        <v>124</v>
      </c>
      <c r="P42" s="71" t="s">
        <v>124</v>
      </c>
      <c r="Q42" s="71" t="s">
        <v>124</v>
      </c>
      <c r="R42" s="12"/>
      <c r="S42" s="2"/>
      <c r="T42" s="12"/>
      <c r="U42" s="2"/>
      <c r="V42" s="12"/>
      <c r="W42" s="4"/>
    </row>
    <row r="43" spans="1:23" s="5" customFormat="1" ht="25.5" outlineLevel="2" x14ac:dyDescent="0.25">
      <c r="A43" s="67"/>
      <c r="B43" s="76" t="s">
        <v>194</v>
      </c>
      <c r="C43" s="77" t="s">
        <v>195</v>
      </c>
      <c r="D43" s="70">
        <v>0</v>
      </c>
      <c r="E43" s="74"/>
      <c r="F43" s="70">
        <v>-5992.81</v>
      </c>
      <c r="G43" s="70">
        <v>0</v>
      </c>
      <c r="H43" s="70">
        <v>0</v>
      </c>
      <c r="I43" s="70">
        <v>0</v>
      </c>
      <c r="J43" s="66">
        <f t="shared" si="1"/>
        <v>0</v>
      </c>
      <c r="K43" s="66" t="s">
        <v>124</v>
      </c>
      <c r="L43" s="71">
        <f t="shared" si="3"/>
        <v>5992.81</v>
      </c>
      <c r="M43" s="71">
        <f t="shared" si="4"/>
        <v>-100</v>
      </c>
      <c r="N43" s="71" t="s">
        <v>124</v>
      </c>
      <c r="O43" s="71">
        <f t="shared" si="6"/>
        <v>0</v>
      </c>
      <c r="P43" s="71" t="s">
        <v>124</v>
      </c>
      <c r="Q43" s="71" t="s">
        <v>124</v>
      </c>
      <c r="R43" s="69"/>
      <c r="S43" s="64"/>
      <c r="T43" s="69"/>
      <c r="U43" s="64"/>
      <c r="V43" s="69"/>
      <c r="W43" s="65"/>
    </row>
    <row r="44" spans="1:23" s="5" customFormat="1" ht="38.25" outlineLevel="2" x14ac:dyDescent="0.25">
      <c r="A44" s="67"/>
      <c r="B44" s="76" t="s">
        <v>196</v>
      </c>
      <c r="C44" s="77" t="s">
        <v>197</v>
      </c>
      <c r="D44" s="70">
        <v>0</v>
      </c>
      <c r="E44" s="74"/>
      <c r="F44" s="70">
        <v>-754.26</v>
      </c>
      <c r="G44" s="70">
        <v>0</v>
      </c>
      <c r="H44" s="70">
        <v>0</v>
      </c>
      <c r="I44" s="70">
        <v>0</v>
      </c>
      <c r="J44" s="66">
        <f t="shared" si="1"/>
        <v>0</v>
      </c>
      <c r="K44" s="66" t="s">
        <v>124</v>
      </c>
      <c r="L44" s="71">
        <f t="shared" si="3"/>
        <v>754.26</v>
      </c>
      <c r="M44" s="71">
        <f t="shared" si="4"/>
        <v>-100</v>
      </c>
      <c r="N44" s="71" t="s">
        <v>124</v>
      </c>
      <c r="O44" s="71">
        <f t="shared" si="6"/>
        <v>0</v>
      </c>
      <c r="P44" s="71" t="s">
        <v>124</v>
      </c>
      <c r="Q44" s="71" t="s">
        <v>124</v>
      </c>
      <c r="R44" s="69"/>
      <c r="S44" s="64"/>
      <c r="T44" s="69"/>
      <c r="U44" s="64"/>
      <c r="V44" s="69"/>
      <c r="W44" s="65"/>
    </row>
    <row r="45" spans="1:23" s="5" customFormat="1" ht="25.5" outlineLevel="2" x14ac:dyDescent="0.25">
      <c r="A45" s="10"/>
      <c r="B45" s="60" t="s">
        <v>157</v>
      </c>
      <c r="C45" s="60" t="s">
        <v>158</v>
      </c>
      <c r="D45" s="70">
        <v>10279.31</v>
      </c>
      <c r="E45" s="74"/>
      <c r="F45" s="70">
        <v>0</v>
      </c>
      <c r="G45" s="70">
        <v>0</v>
      </c>
      <c r="H45" s="70">
        <v>0</v>
      </c>
      <c r="I45" s="70">
        <v>0</v>
      </c>
      <c r="J45" s="6">
        <f t="shared" si="1"/>
        <v>-10279.31</v>
      </c>
      <c r="K45" s="66">
        <f t="shared" si="2"/>
        <v>-100</v>
      </c>
      <c r="L45" s="71">
        <f t="shared" si="3"/>
        <v>0</v>
      </c>
      <c r="M45" s="71" t="s">
        <v>124</v>
      </c>
      <c r="N45" s="71">
        <f t="shared" si="5"/>
        <v>0</v>
      </c>
      <c r="O45" s="71" t="s">
        <v>124</v>
      </c>
      <c r="P45" s="71" t="s">
        <v>124</v>
      </c>
      <c r="Q45" s="71" t="s">
        <v>124</v>
      </c>
      <c r="R45" s="12"/>
      <c r="S45" s="2"/>
      <c r="T45" s="12"/>
      <c r="U45" s="2"/>
      <c r="V45" s="12"/>
      <c r="W45" s="4"/>
    </row>
    <row r="46" spans="1:23" s="19" customFormat="1" ht="51" outlineLevel="1" x14ac:dyDescent="0.25">
      <c r="A46" s="14" t="s">
        <v>62</v>
      </c>
      <c r="B46" s="15" t="s">
        <v>63</v>
      </c>
      <c r="C46" s="14" t="s">
        <v>62</v>
      </c>
      <c r="D46" s="26">
        <f>SUM(D47:D52)</f>
        <v>158550454.60999998</v>
      </c>
      <c r="E46" s="73">
        <v>121058228.44</v>
      </c>
      <c r="F46" s="26">
        <f>SUM(F47:F52)</f>
        <v>168902293.22999999</v>
      </c>
      <c r="G46" s="26">
        <f>SUM(G47:G52)</f>
        <v>165911183.99000001</v>
      </c>
      <c r="H46" s="26">
        <f t="shared" ref="H46:I46" si="16">SUM(H47:H52)</f>
        <v>166182756.81</v>
      </c>
      <c r="I46" s="26">
        <f t="shared" si="16"/>
        <v>166645832.55000001</v>
      </c>
      <c r="J46" s="33">
        <f t="shared" si="1"/>
        <v>7360729.380000025</v>
      </c>
      <c r="K46" s="33">
        <f t="shared" si="2"/>
        <v>4.6425154680923839</v>
      </c>
      <c r="L46" s="33">
        <f t="shared" si="3"/>
        <v>-2991109.2399999797</v>
      </c>
      <c r="M46" s="33">
        <f t="shared" si="4"/>
        <v>-1.7709109703601769</v>
      </c>
      <c r="N46" s="33">
        <f t="shared" si="5"/>
        <v>1.0652905010298666</v>
      </c>
      <c r="O46" s="33">
        <f t="shared" si="6"/>
        <v>0.98229089029639827</v>
      </c>
      <c r="P46" s="33">
        <f t="shared" si="7"/>
        <v>1.0016368566209277</v>
      </c>
      <c r="Q46" s="34">
        <f t="shared" si="8"/>
        <v>1.0027865450597226</v>
      </c>
      <c r="R46" s="17">
        <v>0.59574816434861322</v>
      </c>
      <c r="S46" s="16">
        <v>82145466.819999993</v>
      </c>
      <c r="T46" s="17">
        <v>0.59574816434861322</v>
      </c>
      <c r="U46" s="16">
        <v>0</v>
      </c>
      <c r="V46" s="17">
        <v>0.74692027177391529</v>
      </c>
      <c r="W46" s="18"/>
    </row>
    <row r="47" spans="1:23" s="5" customFormat="1" ht="89.25" outlineLevel="2" x14ac:dyDescent="0.25">
      <c r="A47" s="10" t="s">
        <v>64</v>
      </c>
      <c r="B47" s="11" t="s">
        <v>226</v>
      </c>
      <c r="C47" s="112" t="s">
        <v>227</v>
      </c>
      <c r="D47" s="70">
        <v>127028595.34</v>
      </c>
      <c r="E47" s="74">
        <v>91279221.689999998</v>
      </c>
      <c r="F47" s="70">
        <v>125588332.7</v>
      </c>
      <c r="G47" s="81">
        <v>125638436.29000001</v>
      </c>
      <c r="H47" s="81">
        <v>125638436.29000001</v>
      </c>
      <c r="I47" s="81">
        <v>125638436.29000001</v>
      </c>
      <c r="J47" s="6">
        <f t="shared" si="1"/>
        <v>-1390159.049999997</v>
      </c>
      <c r="K47" s="6">
        <f t="shared" si="2"/>
        <v>-1.0943670173468689</v>
      </c>
      <c r="L47" s="32">
        <f t="shared" si="3"/>
        <v>50103.590000003576</v>
      </c>
      <c r="M47" s="32">
        <f t="shared" si="4"/>
        <v>3.9895099268250078E-2</v>
      </c>
      <c r="N47" s="32">
        <f t="shared" si="5"/>
        <v>0.98866190217922945</v>
      </c>
      <c r="O47" s="32">
        <f t="shared" si="6"/>
        <v>1.0003989509926825</v>
      </c>
      <c r="P47" s="32">
        <f t="shared" si="7"/>
        <v>1</v>
      </c>
      <c r="Q47" s="35">
        <f t="shared" si="8"/>
        <v>1</v>
      </c>
      <c r="R47" s="12">
        <v>0.59585691271781349</v>
      </c>
      <c r="S47" s="2">
        <v>61910612.549999997</v>
      </c>
      <c r="T47" s="12">
        <v>0.59585691271781349</v>
      </c>
      <c r="U47" s="2">
        <v>0</v>
      </c>
      <c r="V47" s="12">
        <v>0.70831639215301412</v>
      </c>
      <c r="W47" s="4"/>
    </row>
    <row r="48" spans="1:23" s="5" customFormat="1" ht="63.75" outlineLevel="2" x14ac:dyDescent="0.25">
      <c r="A48" s="10" t="s">
        <v>65</v>
      </c>
      <c r="B48" s="11" t="s">
        <v>228</v>
      </c>
      <c r="C48" s="51" t="s">
        <v>229</v>
      </c>
      <c r="D48" s="70">
        <v>619927.18000000005</v>
      </c>
      <c r="E48" s="74">
        <v>1150695.27</v>
      </c>
      <c r="F48" s="70">
        <v>1038473.95</v>
      </c>
      <c r="G48" s="81">
        <v>451882.46</v>
      </c>
      <c r="H48" s="81">
        <v>451882.46</v>
      </c>
      <c r="I48" s="81">
        <v>451882.46</v>
      </c>
      <c r="J48" s="6">
        <f t="shared" si="1"/>
        <v>-168044.72000000003</v>
      </c>
      <c r="K48" s="6">
        <f t="shared" si="2"/>
        <v>-27.107170877715021</v>
      </c>
      <c r="L48" s="32">
        <f t="shared" si="3"/>
        <v>-586591.49</v>
      </c>
      <c r="M48" s="32">
        <f t="shared" si="4"/>
        <v>-56.485912814664246</v>
      </c>
      <c r="N48" s="32">
        <f t="shared" si="5"/>
        <v>1.6751547334962791</v>
      </c>
      <c r="O48" s="32">
        <f t="shared" si="6"/>
        <v>0.43514087185335754</v>
      </c>
      <c r="P48" s="32">
        <f t="shared" si="7"/>
        <v>1</v>
      </c>
      <c r="Q48" s="35">
        <f t="shared" si="8"/>
        <v>1</v>
      </c>
      <c r="R48" s="12">
        <v>0.84596110505250233</v>
      </c>
      <c r="S48" s="2">
        <v>209527.16</v>
      </c>
      <c r="T48" s="12">
        <v>0.84596110505250233</v>
      </c>
      <c r="U48" s="2">
        <v>0</v>
      </c>
      <c r="V48" s="12">
        <v>1.1631157527710132</v>
      </c>
      <c r="W48" s="4"/>
    </row>
    <row r="49" spans="1:23" s="5" customFormat="1" ht="76.5" outlineLevel="2" x14ac:dyDescent="0.25">
      <c r="A49" s="10" t="s">
        <v>66</v>
      </c>
      <c r="B49" s="11" t="s">
        <v>232</v>
      </c>
      <c r="C49" s="51" t="s">
        <v>230</v>
      </c>
      <c r="D49" s="70">
        <v>2658957.67</v>
      </c>
      <c r="E49" s="74">
        <v>21140534.449999999</v>
      </c>
      <c r="F49" s="70">
        <v>77176.72</v>
      </c>
      <c r="G49" s="70">
        <v>0</v>
      </c>
      <c r="H49" s="70">
        <v>0</v>
      </c>
      <c r="I49" s="70">
        <v>0</v>
      </c>
      <c r="J49" s="6">
        <f t="shared" si="1"/>
        <v>-2658957.67</v>
      </c>
      <c r="K49" s="6">
        <f t="shared" si="2"/>
        <v>-100</v>
      </c>
      <c r="L49" s="32">
        <f t="shared" si="3"/>
        <v>-77176.72</v>
      </c>
      <c r="M49" s="32">
        <f t="shared" si="4"/>
        <v>-100</v>
      </c>
      <c r="N49" s="32">
        <f t="shared" si="5"/>
        <v>2.9025178125532177E-2</v>
      </c>
      <c r="O49" s="32">
        <f t="shared" si="6"/>
        <v>0</v>
      </c>
      <c r="P49" s="71" t="s">
        <v>124</v>
      </c>
      <c r="Q49" s="72" t="s">
        <v>124</v>
      </c>
      <c r="R49" s="12">
        <v>0.69927194756867384</v>
      </c>
      <c r="S49" s="2">
        <v>9091672.8100000005</v>
      </c>
      <c r="T49" s="12">
        <v>0.69927194756867384</v>
      </c>
      <c r="U49" s="2">
        <v>0</v>
      </c>
      <c r="V49" s="12">
        <v>0.90604977558875899</v>
      </c>
      <c r="W49" s="4"/>
    </row>
    <row r="50" spans="1:23" s="5" customFormat="1" ht="38.25" outlineLevel="2" x14ac:dyDescent="0.25">
      <c r="A50" s="10"/>
      <c r="B50" s="11" t="s">
        <v>231</v>
      </c>
      <c r="C50" s="51" t="s">
        <v>133</v>
      </c>
      <c r="D50" s="70">
        <v>19193237.149999999</v>
      </c>
      <c r="E50" s="74"/>
      <c r="F50" s="70">
        <v>30154064.789999999</v>
      </c>
      <c r="G50" s="81">
        <v>28272700.75</v>
      </c>
      <c r="H50" s="81">
        <v>28272700.75</v>
      </c>
      <c r="I50" s="81">
        <v>28272700.75</v>
      </c>
      <c r="J50" s="6">
        <f t="shared" si="1"/>
        <v>9079463.6000000015</v>
      </c>
      <c r="K50" s="66">
        <f t="shared" si="2"/>
        <v>47.305535429181134</v>
      </c>
      <c r="L50" s="32">
        <f t="shared" si="3"/>
        <v>-1881364.0399999991</v>
      </c>
      <c r="M50" s="71">
        <f t="shared" si="4"/>
        <v>-6.2391722412957051</v>
      </c>
      <c r="N50" s="71">
        <f t="shared" si="5"/>
        <v>1.5710775912545842</v>
      </c>
      <c r="O50" s="71">
        <f t="shared" si="6"/>
        <v>0.93760827758704302</v>
      </c>
      <c r="P50" s="32">
        <f t="shared" si="7"/>
        <v>1</v>
      </c>
      <c r="Q50" s="35">
        <f t="shared" si="8"/>
        <v>1</v>
      </c>
      <c r="R50" s="12"/>
      <c r="S50" s="2"/>
      <c r="T50" s="12"/>
      <c r="U50" s="2"/>
      <c r="V50" s="12"/>
      <c r="W50" s="4"/>
    </row>
    <row r="51" spans="1:23" s="5" customFormat="1" ht="51" outlineLevel="2" x14ac:dyDescent="0.25">
      <c r="A51" s="10" t="s">
        <v>67</v>
      </c>
      <c r="B51" s="11" t="s">
        <v>234</v>
      </c>
      <c r="C51" s="51" t="s">
        <v>233</v>
      </c>
      <c r="D51" s="70">
        <v>752261.23</v>
      </c>
      <c r="E51" s="74">
        <v>638919.76</v>
      </c>
      <c r="F51" s="70">
        <v>1328544.3899999999</v>
      </c>
      <c r="G51" s="81">
        <v>445676</v>
      </c>
      <c r="H51" s="81">
        <v>279676</v>
      </c>
      <c r="I51" s="81">
        <v>287676</v>
      </c>
      <c r="J51" s="6">
        <f t="shared" si="1"/>
        <v>-306585.23</v>
      </c>
      <c r="K51" s="6">
        <f t="shared" si="2"/>
        <v>-40.755154961262598</v>
      </c>
      <c r="L51" s="32">
        <f t="shared" si="3"/>
        <v>-882868.3899999999</v>
      </c>
      <c r="M51" s="32">
        <f t="shared" si="4"/>
        <v>-66.453811904621418</v>
      </c>
      <c r="N51" s="32">
        <f t="shared" si="5"/>
        <v>1.7660678724596772</v>
      </c>
      <c r="O51" s="32">
        <f t="shared" si="6"/>
        <v>0.33546188095378582</v>
      </c>
      <c r="P51" s="32">
        <f t="shared" si="7"/>
        <v>0.62753210852727093</v>
      </c>
      <c r="Q51" s="35">
        <f t="shared" si="8"/>
        <v>1.0286045280967977</v>
      </c>
      <c r="R51" s="12">
        <v>0.38590815950114737</v>
      </c>
      <c r="S51" s="2">
        <v>1016706.7</v>
      </c>
      <c r="T51" s="12">
        <v>0.38590815950114737</v>
      </c>
      <c r="U51" s="2">
        <v>0</v>
      </c>
      <c r="V51" s="12">
        <v>1</v>
      </c>
      <c r="W51" s="4"/>
    </row>
    <row r="52" spans="1:23" s="5" customFormat="1" ht="89.25" outlineLevel="2" x14ac:dyDescent="0.25">
      <c r="A52" s="10" t="s">
        <v>68</v>
      </c>
      <c r="B52" s="11" t="s">
        <v>236</v>
      </c>
      <c r="C52" s="51" t="s">
        <v>235</v>
      </c>
      <c r="D52" s="70">
        <v>8297476.04</v>
      </c>
      <c r="E52" s="74">
        <v>6848857.2699999996</v>
      </c>
      <c r="F52" s="70">
        <v>10715700.68</v>
      </c>
      <c r="G52" s="81">
        <v>11102488.49</v>
      </c>
      <c r="H52" s="81">
        <v>11540061.310000001</v>
      </c>
      <c r="I52" s="81">
        <v>11995137.050000001</v>
      </c>
      <c r="J52" s="6">
        <f t="shared" si="1"/>
        <v>2805012.45</v>
      </c>
      <c r="K52" s="6">
        <f t="shared" si="2"/>
        <v>33.805610724005192</v>
      </c>
      <c r="L52" s="32">
        <f t="shared" si="3"/>
        <v>386787.81000000052</v>
      </c>
      <c r="M52" s="32">
        <f t="shared" si="4"/>
        <v>3.6095428712553428</v>
      </c>
      <c r="N52" s="32">
        <f t="shared" si="5"/>
        <v>1.2914409910124911</v>
      </c>
      <c r="O52" s="32">
        <f t="shared" si="6"/>
        <v>1.0360954287125534</v>
      </c>
      <c r="P52" s="32">
        <f t="shared" si="7"/>
        <v>1.0394121390347868</v>
      </c>
      <c r="Q52" s="35">
        <f t="shared" si="8"/>
        <v>1.0394344300065075</v>
      </c>
      <c r="R52" s="12">
        <v>0.4085015496187151</v>
      </c>
      <c r="S52" s="2">
        <v>9916947.5999999996</v>
      </c>
      <c r="T52" s="12">
        <v>0.4085015496187151</v>
      </c>
      <c r="U52" s="2">
        <v>0</v>
      </c>
      <c r="V52" s="12">
        <v>0.83039012702426895</v>
      </c>
      <c r="W52" s="4"/>
    </row>
    <row r="53" spans="1:23" s="19" customFormat="1" ht="25.5" outlineLevel="1" x14ac:dyDescent="0.25">
      <c r="A53" s="14" t="s">
        <v>69</v>
      </c>
      <c r="B53" s="15" t="s">
        <v>70</v>
      </c>
      <c r="C53" s="14" t="s">
        <v>69</v>
      </c>
      <c r="D53" s="26">
        <f>SUM(D54:D57)</f>
        <v>19863537.23</v>
      </c>
      <c r="E53" s="73">
        <v>2667369.44</v>
      </c>
      <c r="F53" s="26">
        <f>SUM(F54:F57)</f>
        <v>8021770.6200000001</v>
      </c>
      <c r="G53" s="82">
        <f>SUM(G54:G57)</f>
        <v>8021770.6200000001</v>
      </c>
      <c r="H53" s="82">
        <f t="shared" ref="H53:I53" si="17">SUM(H54:H57)</f>
        <v>8021770.6200000001</v>
      </c>
      <c r="I53" s="82">
        <f t="shared" si="17"/>
        <v>8021770.6200000001</v>
      </c>
      <c r="J53" s="33">
        <f t="shared" si="1"/>
        <v>-11841766.609999999</v>
      </c>
      <c r="K53" s="33">
        <f t="shared" si="2"/>
        <v>-59.61559853556858</v>
      </c>
      <c r="L53" s="33">
        <f t="shared" si="3"/>
        <v>0</v>
      </c>
      <c r="M53" s="33">
        <f t="shared" si="4"/>
        <v>0</v>
      </c>
      <c r="N53" s="33">
        <f t="shared" si="5"/>
        <v>0.40384401464431419</v>
      </c>
      <c r="O53" s="33">
        <f t="shared" si="6"/>
        <v>1</v>
      </c>
      <c r="P53" s="33">
        <f t="shared" si="7"/>
        <v>1</v>
      </c>
      <c r="Q53" s="34">
        <f t="shared" si="8"/>
        <v>1</v>
      </c>
      <c r="R53" s="17">
        <v>0.77106741529997391</v>
      </c>
      <c r="S53" s="16">
        <v>791951.22</v>
      </c>
      <c r="T53" s="17">
        <v>0.77106741529997391</v>
      </c>
      <c r="U53" s="16">
        <v>0</v>
      </c>
      <c r="V53" s="17">
        <v>0.98759449511172515</v>
      </c>
      <c r="W53" s="18"/>
    </row>
    <row r="54" spans="1:23" s="5" customFormat="1" ht="25.5" outlineLevel="2" x14ac:dyDescent="0.25">
      <c r="A54" s="10" t="s">
        <v>71</v>
      </c>
      <c r="B54" s="11" t="s">
        <v>72</v>
      </c>
      <c r="C54" s="10" t="s">
        <v>71</v>
      </c>
      <c r="D54" s="70">
        <v>1117464.99</v>
      </c>
      <c r="E54" s="74">
        <v>615029.26</v>
      </c>
      <c r="F54" s="70">
        <v>1117204.97</v>
      </c>
      <c r="G54" s="81">
        <v>1117204.97</v>
      </c>
      <c r="H54" s="81">
        <v>1117204.97</v>
      </c>
      <c r="I54" s="81">
        <v>1117204.97</v>
      </c>
      <c r="J54" s="6">
        <f t="shared" si="1"/>
        <v>-260.02000000001863</v>
      </c>
      <c r="K54" s="6">
        <f t="shared" si="2"/>
        <v>-2.3268737931559258E-2</v>
      </c>
      <c r="L54" s="32">
        <f t="shared" si="3"/>
        <v>0</v>
      </c>
      <c r="M54" s="32">
        <f t="shared" si="4"/>
        <v>0</v>
      </c>
      <c r="N54" s="32">
        <f t="shared" si="5"/>
        <v>0.99976731262068441</v>
      </c>
      <c r="O54" s="32">
        <f t="shared" si="6"/>
        <v>1</v>
      </c>
      <c r="P54" s="32">
        <f t="shared" si="7"/>
        <v>1</v>
      </c>
      <c r="Q54" s="35">
        <f t="shared" si="8"/>
        <v>1</v>
      </c>
      <c r="R54" s="12">
        <v>0.48813008246228085</v>
      </c>
      <c r="S54" s="2">
        <v>644940.74</v>
      </c>
      <c r="T54" s="12">
        <v>0.48813008246228085</v>
      </c>
      <c r="U54" s="2">
        <v>0</v>
      </c>
      <c r="V54" s="12">
        <v>0.84304947549327902</v>
      </c>
      <c r="W54" s="4"/>
    </row>
    <row r="55" spans="1:23" s="5" customFormat="1" ht="25.5" outlineLevel="2" x14ac:dyDescent="0.25">
      <c r="A55" s="10" t="s">
        <v>73</v>
      </c>
      <c r="B55" s="11" t="s">
        <v>74</v>
      </c>
      <c r="C55" s="10" t="s">
        <v>73</v>
      </c>
      <c r="D55" s="70">
        <v>949713.19</v>
      </c>
      <c r="E55" s="74">
        <v>832145.09</v>
      </c>
      <c r="F55" s="70">
        <v>1025690.24</v>
      </c>
      <c r="G55" s="81">
        <v>1025690.24</v>
      </c>
      <c r="H55" s="81">
        <v>1025690.24</v>
      </c>
      <c r="I55" s="81">
        <v>1025690.24</v>
      </c>
      <c r="J55" s="6">
        <f t="shared" si="1"/>
        <v>75977.050000000047</v>
      </c>
      <c r="K55" s="6">
        <f t="shared" si="2"/>
        <v>7.9999994524662839</v>
      </c>
      <c r="L55" s="32">
        <f t="shared" si="3"/>
        <v>0</v>
      </c>
      <c r="M55" s="32">
        <f t="shared" si="4"/>
        <v>0</v>
      </c>
      <c r="N55" s="32">
        <f t="shared" si="5"/>
        <v>1.0799999945246628</v>
      </c>
      <c r="O55" s="32">
        <f t="shared" si="6"/>
        <v>1</v>
      </c>
      <c r="P55" s="32">
        <f t="shared" si="7"/>
        <v>1</v>
      </c>
      <c r="Q55" s="35">
        <f t="shared" si="8"/>
        <v>1</v>
      </c>
      <c r="R55" s="12">
        <v>1.4247993844433111</v>
      </c>
      <c r="S55" s="2">
        <v>-248101.4</v>
      </c>
      <c r="T55" s="12">
        <v>1.4247993844433111</v>
      </c>
      <c r="U55" s="2">
        <v>0</v>
      </c>
      <c r="V55" s="12">
        <v>1.4247993844433111</v>
      </c>
      <c r="W55" s="4"/>
    </row>
    <row r="56" spans="1:23" s="5" customFormat="1" outlineLevel="2" x14ac:dyDescent="0.25">
      <c r="A56" s="10" t="s">
        <v>75</v>
      </c>
      <c r="B56" s="11" t="s">
        <v>76</v>
      </c>
      <c r="C56" s="10" t="s">
        <v>75</v>
      </c>
      <c r="D56" s="70">
        <v>5441816.4400000004</v>
      </c>
      <c r="E56" s="74">
        <v>1212048.52</v>
      </c>
      <c r="F56" s="70">
        <v>5878375.4100000001</v>
      </c>
      <c r="G56" s="81">
        <v>5878375.4100000001</v>
      </c>
      <c r="H56" s="81">
        <v>5878375.4100000001</v>
      </c>
      <c r="I56" s="81">
        <v>5878375.4100000001</v>
      </c>
      <c r="J56" s="6">
        <f t="shared" si="1"/>
        <v>436558.96999999974</v>
      </c>
      <c r="K56" s="6">
        <f t="shared" si="2"/>
        <v>8.0223023840179337</v>
      </c>
      <c r="L56" s="32">
        <f t="shared" si="3"/>
        <v>0</v>
      </c>
      <c r="M56" s="32">
        <f t="shared" si="4"/>
        <v>0</v>
      </c>
      <c r="N56" s="32">
        <f t="shared" si="5"/>
        <v>1.0802230238401793</v>
      </c>
      <c r="O56" s="32">
        <f t="shared" si="6"/>
        <v>1</v>
      </c>
      <c r="P56" s="32">
        <f t="shared" si="7"/>
        <v>1</v>
      </c>
      <c r="Q56" s="35">
        <f t="shared" si="8"/>
        <v>1</v>
      </c>
      <c r="R56" s="12">
        <v>0.75328368820772895</v>
      </c>
      <c r="S56" s="2">
        <v>396971.48</v>
      </c>
      <c r="T56" s="12">
        <v>0.75328368820772895</v>
      </c>
      <c r="U56" s="2">
        <v>0</v>
      </c>
      <c r="V56" s="12">
        <v>0.87765035815245607</v>
      </c>
      <c r="W56" s="4"/>
    </row>
    <row r="57" spans="1:23" s="5" customFormat="1" ht="25.5" outlineLevel="2" x14ac:dyDescent="0.25">
      <c r="A57" s="10" t="s">
        <v>77</v>
      </c>
      <c r="B57" s="11" t="s">
        <v>123</v>
      </c>
      <c r="C57" s="10" t="s">
        <v>77</v>
      </c>
      <c r="D57" s="70">
        <v>12354542.609999999</v>
      </c>
      <c r="E57" s="74">
        <v>8146.57</v>
      </c>
      <c r="F57" s="70">
        <v>500</v>
      </c>
      <c r="G57" s="81">
        <v>500</v>
      </c>
      <c r="H57" s="81">
        <v>500</v>
      </c>
      <c r="I57" s="81">
        <v>500</v>
      </c>
      <c r="J57" s="6">
        <f t="shared" si="1"/>
        <v>-12354042.609999999</v>
      </c>
      <c r="K57" s="66">
        <f t="shared" si="2"/>
        <v>-99.995952905617116</v>
      </c>
      <c r="L57" s="32">
        <f t="shared" si="3"/>
        <v>0</v>
      </c>
      <c r="M57" s="32">
        <f t="shared" si="4"/>
        <v>0</v>
      </c>
      <c r="N57" s="71">
        <f t="shared" si="5"/>
        <v>4.0470943828814072E-5</v>
      </c>
      <c r="O57" s="32">
        <f t="shared" si="6"/>
        <v>1</v>
      </c>
      <c r="P57" s="32">
        <f t="shared" si="7"/>
        <v>1</v>
      </c>
      <c r="Q57" s="35">
        <f t="shared" si="8"/>
        <v>1</v>
      </c>
      <c r="R57" s="12">
        <v>1.2957863644967289</v>
      </c>
      <c r="S57" s="2">
        <v>-1859.6</v>
      </c>
      <c r="T57" s="12">
        <v>1.2957863644967289</v>
      </c>
      <c r="U57" s="2">
        <v>0</v>
      </c>
      <c r="V57" s="12">
        <v>1.2957863644967289</v>
      </c>
      <c r="W57" s="4"/>
    </row>
    <row r="58" spans="1:23" s="19" customFormat="1" ht="38.25" outlineLevel="1" x14ac:dyDescent="0.25">
      <c r="A58" s="14" t="s">
        <v>78</v>
      </c>
      <c r="B58" s="15" t="s">
        <v>79</v>
      </c>
      <c r="C58" s="14" t="s">
        <v>78</v>
      </c>
      <c r="D58" s="26">
        <f>SUM(D59:D61)</f>
        <v>6130517.3200000003</v>
      </c>
      <c r="E58" s="73">
        <v>4963540.26</v>
      </c>
      <c r="F58" s="26">
        <f>SUM(F59:F61)</f>
        <v>15270484.93</v>
      </c>
      <c r="G58" s="26">
        <f>SUM(G59:G61)</f>
        <v>9742977.540000001</v>
      </c>
      <c r="H58" s="26">
        <f t="shared" ref="H58:I58" si="18">SUM(H59:H61)</f>
        <v>10132088.01</v>
      </c>
      <c r="I58" s="26">
        <f t="shared" si="18"/>
        <v>10536739.189999999</v>
      </c>
      <c r="J58" s="33">
        <f t="shared" si="1"/>
        <v>3612460.2200000007</v>
      </c>
      <c r="K58" s="33">
        <f t="shared" si="2"/>
        <v>58.92586271985283</v>
      </c>
      <c r="L58" s="33">
        <f t="shared" si="3"/>
        <v>-5527507.3899999987</v>
      </c>
      <c r="M58" s="33">
        <f t="shared" si="4"/>
        <v>-36.197327166348202</v>
      </c>
      <c r="N58" s="33">
        <f t="shared" si="5"/>
        <v>2.4908966295849235</v>
      </c>
      <c r="O58" s="33">
        <f t="shared" si="6"/>
        <v>0.63802672833651797</v>
      </c>
      <c r="P58" s="33">
        <f t="shared" si="7"/>
        <v>1.0399375312528945</v>
      </c>
      <c r="Q58" s="34">
        <f t="shared" si="8"/>
        <v>1.0399375903170822</v>
      </c>
      <c r="R58" s="17">
        <v>0.76158183033037152</v>
      </c>
      <c r="S58" s="16">
        <v>1553868.72</v>
      </c>
      <c r="T58" s="17">
        <v>0.76158183033037152</v>
      </c>
      <c r="U58" s="16">
        <v>0</v>
      </c>
      <c r="V58" s="17">
        <v>0.97084358840290652</v>
      </c>
      <c r="W58" s="18"/>
    </row>
    <row r="59" spans="1:23" s="5" customFormat="1" ht="38.25" outlineLevel="2" x14ac:dyDescent="0.25">
      <c r="A59" s="10" t="s">
        <v>80</v>
      </c>
      <c r="B59" s="11" t="s">
        <v>240</v>
      </c>
      <c r="C59" s="51" t="s">
        <v>237</v>
      </c>
      <c r="D59" s="70">
        <v>170090.17</v>
      </c>
      <c r="E59" s="74">
        <v>141038.32</v>
      </c>
      <c r="F59" s="70">
        <v>248698.5</v>
      </c>
      <c r="G59" s="81">
        <v>231970.85</v>
      </c>
      <c r="H59" s="81">
        <v>241249.69</v>
      </c>
      <c r="I59" s="81">
        <v>250899.67</v>
      </c>
      <c r="J59" s="6">
        <f t="shared" si="1"/>
        <v>61880.679999999993</v>
      </c>
      <c r="K59" s="6">
        <f t="shared" si="2"/>
        <v>36.381103034937297</v>
      </c>
      <c r="L59" s="32">
        <f t="shared" si="3"/>
        <v>-16727.649999999994</v>
      </c>
      <c r="M59" s="32">
        <f t="shared" si="4"/>
        <v>-6.7260759514030042</v>
      </c>
      <c r="N59" s="32">
        <f t="shared" si="5"/>
        <v>1.4621568077684912</v>
      </c>
      <c r="O59" s="32">
        <f t="shared" si="6"/>
        <v>0.93273924048597001</v>
      </c>
      <c r="P59" s="32">
        <f t="shared" si="7"/>
        <v>1.0400000258653188</v>
      </c>
      <c r="Q59" s="35">
        <f t="shared" si="8"/>
        <v>1.0399999684973689</v>
      </c>
      <c r="R59" s="12">
        <v>0.90509505793216427</v>
      </c>
      <c r="S59" s="2">
        <v>14788.76</v>
      </c>
      <c r="T59" s="12">
        <v>0.90509505793216427</v>
      </c>
      <c r="U59" s="2">
        <v>0</v>
      </c>
      <c r="V59" s="12">
        <v>1.0096426893238606</v>
      </c>
      <c r="W59" s="4"/>
    </row>
    <row r="60" spans="1:23" s="5" customFormat="1" ht="38.25" outlineLevel="2" x14ac:dyDescent="0.25">
      <c r="A60" s="10" t="s">
        <v>81</v>
      </c>
      <c r="B60" s="11" t="s">
        <v>241</v>
      </c>
      <c r="C60" s="51" t="s">
        <v>238</v>
      </c>
      <c r="D60" s="70">
        <v>1073586.2</v>
      </c>
      <c r="E60" s="74">
        <v>812635.86</v>
      </c>
      <c r="F60" s="70">
        <v>743372.92</v>
      </c>
      <c r="G60" s="81">
        <v>763768.54</v>
      </c>
      <c r="H60" s="81">
        <v>793710.64</v>
      </c>
      <c r="I60" s="81">
        <v>824826.73</v>
      </c>
      <c r="J60" s="6">
        <f t="shared" si="1"/>
        <v>-309817.65999999992</v>
      </c>
      <c r="K60" s="6">
        <f t="shared" si="2"/>
        <v>-28.858200673592862</v>
      </c>
      <c r="L60" s="32">
        <f t="shared" si="3"/>
        <v>20395.619999999995</v>
      </c>
      <c r="M60" s="32">
        <f t="shared" si="4"/>
        <v>2.7436592659307451</v>
      </c>
      <c r="N60" s="32">
        <f t="shared" si="5"/>
        <v>0.69242033848795759</v>
      </c>
      <c r="O60" s="32">
        <f t="shared" si="6"/>
        <v>1.0274365926593074</v>
      </c>
      <c r="P60" s="32">
        <f t="shared" si="7"/>
        <v>1.0392031072659786</v>
      </c>
      <c r="Q60" s="35">
        <f t="shared" si="8"/>
        <v>1.0392033172189805</v>
      </c>
      <c r="R60" s="12">
        <v>0.81679179466627738</v>
      </c>
      <c r="S60" s="2">
        <v>182276.02</v>
      </c>
      <c r="T60" s="12">
        <v>0.81679179466627738</v>
      </c>
      <c r="U60" s="2">
        <v>0</v>
      </c>
      <c r="V60" s="12">
        <v>0.91833431180327663</v>
      </c>
      <c r="W60" s="4"/>
    </row>
    <row r="61" spans="1:23" s="5" customFormat="1" ht="25.5" outlineLevel="2" x14ac:dyDescent="0.25">
      <c r="A61" s="10" t="s">
        <v>82</v>
      </c>
      <c r="B61" s="11" t="s">
        <v>242</v>
      </c>
      <c r="C61" s="51" t="s">
        <v>239</v>
      </c>
      <c r="D61" s="70">
        <v>4886840.95</v>
      </c>
      <c r="E61" s="74">
        <v>4009866.08</v>
      </c>
      <c r="F61" s="70">
        <v>14278413.51</v>
      </c>
      <c r="G61" s="81">
        <v>8747238.1500000004</v>
      </c>
      <c r="H61" s="81">
        <v>9097127.6799999997</v>
      </c>
      <c r="I61" s="81">
        <v>9461012.7899999991</v>
      </c>
      <c r="J61" s="6">
        <f t="shared" si="1"/>
        <v>3860397.2</v>
      </c>
      <c r="K61" s="6">
        <f t="shared" si="2"/>
        <v>78.99576105500222</v>
      </c>
      <c r="L61" s="32">
        <f t="shared" si="3"/>
        <v>-5531175.3599999994</v>
      </c>
      <c r="M61" s="32">
        <f t="shared" si="4"/>
        <v>-38.738024754124098</v>
      </c>
      <c r="N61" s="32">
        <f t="shared" si="5"/>
        <v>2.9218085172180608</v>
      </c>
      <c r="O61" s="32">
        <f t="shared" si="6"/>
        <v>0.61261975245875899</v>
      </c>
      <c r="P61" s="32">
        <f t="shared" si="7"/>
        <v>1.0400000004572871</v>
      </c>
      <c r="Q61" s="35">
        <f t="shared" si="8"/>
        <v>1.0400000003077894</v>
      </c>
      <c r="R61" s="12">
        <v>0.74717954803563646</v>
      </c>
      <c r="S61" s="2">
        <v>1356803.94</v>
      </c>
      <c r="T61" s="12">
        <v>0.74717954803563646</v>
      </c>
      <c r="U61" s="2">
        <v>0</v>
      </c>
      <c r="V61" s="12">
        <v>0.98088408337374378</v>
      </c>
      <c r="W61" s="4"/>
    </row>
    <row r="62" spans="1:23" s="19" customFormat="1" ht="25.5" outlineLevel="1" x14ac:dyDescent="0.25">
      <c r="A62" s="14" t="s">
        <v>83</v>
      </c>
      <c r="B62" s="15" t="s">
        <v>84</v>
      </c>
      <c r="C62" s="14" t="s">
        <v>83</v>
      </c>
      <c r="D62" s="26">
        <f>SUM(D63:D64)</f>
        <v>12333136.34</v>
      </c>
      <c r="E62" s="73">
        <v>19142336.010000002</v>
      </c>
      <c r="F62" s="26">
        <f>SUM(F63:F64)</f>
        <v>10900803.51</v>
      </c>
      <c r="G62" s="86">
        <f t="shared" ref="G62:I62" si="19">SUM(G63:G64)</f>
        <v>4879634.58</v>
      </c>
      <c r="H62" s="86">
        <f t="shared" si="19"/>
        <v>5273503.5299999993</v>
      </c>
      <c r="I62" s="86">
        <f t="shared" si="19"/>
        <v>6008259.1500000004</v>
      </c>
      <c r="J62" s="33">
        <f t="shared" si="1"/>
        <v>-7453501.7599999998</v>
      </c>
      <c r="K62" s="33">
        <f t="shared" si="2"/>
        <v>-60.434763344228138</v>
      </c>
      <c r="L62" s="33">
        <f t="shared" si="3"/>
        <v>-6021168.9299999997</v>
      </c>
      <c r="M62" s="33">
        <f t="shared" si="4"/>
        <v>-55.236010120505327</v>
      </c>
      <c r="N62" s="33">
        <f t="shared" si="5"/>
        <v>0.88386305068609983</v>
      </c>
      <c r="O62" s="33">
        <f t="shared" si="6"/>
        <v>0.44763989879494676</v>
      </c>
      <c r="P62" s="33">
        <f t="shared" si="7"/>
        <v>1.0807168945835284</v>
      </c>
      <c r="Q62" s="34">
        <f t="shared" si="8"/>
        <v>1.1393296915077633</v>
      </c>
      <c r="R62" s="17">
        <v>0.80871766018788993</v>
      </c>
      <c r="S62" s="16">
        <v>4527650.38</v>
      </c>
      <c r="T62" s="17">
        <v>0.80871766018788993</v>
      </c>
      <c r="U62" s="16">
        <v>0</v>
      </c>
      <c r="V62" s="17">
        <v>0.91957380447890058</v>
      </c>
      <c r="W62" s="18"/>
    </row>
    <row r="63" spans="1:23" s="5" customFormat="1" ht="102" outlineLevel="2" x14ac:dyDescent="0.25">
      <c r="A63" s="10" t="s">
        <v>85</v>
      </c>
      <c r="B63" s="11" t="s">
        <v>245</v>
      </c>
      <c r="C63" s="51" t="s">
        <v>243</v>
      </c>
      <c r="D63" s="70">
        <v>11325279.029999999</v>
      </c>
      <c r="E63" s="74">
        <v>18004149.149999999</v>
      </c>
      <c r="F63" s="53">
        <v>6022223.4299999997</v>
      </c>
      <c r="G63" s="84">
        <v>2389870.29</v>
      </c>
      <c r="H63" s="84">
        <v>2369753.61</v>
      </c>
      <c r="I63" s="84">
        <v>2447266.46</v>
      </c>
      <c r="J63" s="83">
        <f t="shared" si="1"/>
        <v>-8935408.7399999984</v>
      </c>
      <c r="K63" s="6">
        <f t="shared" si="2"/>
        <v>-78.897912504677606</v>
      </c>
      <c r="L63" s="32">
        <f t="shared" si="3"/>
        <v>-3632353.1399999997</v>
      </c>
      <c r="M63" s="32">
        <f t="shared" si="4"/>
        <v>-60.315814951422347</v>
      </c>
      <c r="N63" s="32">
        <f t="shared" si="5"/>
        <v>0.53175055678959282</v>
      </c>
      <c r="O63" s="32">
        <f t="shared" si="6"/>
        <v>0.39684185048577653</v>
      </c>
      <c r="P63" s="32">
        <f t="shared" si="7"/>
        <v>0.99158252224642696</v>
      </c>
      <c r="Q63" s="35">
        <f t="shared" si="8"/>
        <v>1.0327092444011512</v>
      </c>
      <c r="R63" s="12">
        <v>0.84206579052476849</v>
      </c>
      <c r="S63" s="2">
        <v>3376780.17</v>
      </c>
      <c r="T63" s="12">
        <v>0.84206579052476849</v>
      </c>
      <c r="U63" s="2">
        <v>0</v>
      </c>
      <c r="V63" s="12">
        <v>0.91570375231003798</v>
      </c>
      <c r="W63" s="4"/>
    </row>
    <row r="64" spans="1:23" s="5" customFormat="1" ht="51" outlineLevel="2" x14ac:dyDescent="0.25">
      <c r="A64" s="10" t="s">
        <v>86</v>
      </c>
      <c r="B64" s="11" t="s">
        <v>246</v>
      </c>
      <c r="C64" s="51" t="s">
        <v>244</v>
      </c>
      <c r="D64" s="70">
        <v>1007857.31</v>
      </c>
      <c r="E64" s="74">
        <v>1138186.8600000001</v>
      </c>
      <c r="F64" s="53">
        <v>4878580.08</v>
      </c>
      <c r="G64" s="85">
        <v>2489764.29</v>
      </c>
      <c r="H64" s="85">
        <v>2903749.92</v>
      </c>
      <c r="I64" s="85">
        <v>3560992.69</v>
      </c>
      <c r="J64" s="83">
        <f t="shared" si="1"/>
        <v>1481906.98</v>
      </c>
      <c r="K64" s="6">
        <f t="shared" si="2"/>
        <v>147.03539531801383</v>
      </c>
      <c r="L64" s="32">
        <f t="shared" si="3"/>
        <v>-2388815.79</v>
      </c>
      <c r="M64" s="32">
        <f t="shared" si="4"/>
        <v>-48.965390560935504</v>
      </c>
      <c r="N64" s="32">
        <f t="shared" si="5"/>
        <v>4.8405464063161876</v>
      </c>
      <c r="O64" s="32">
        <f t="shared" si="6"/>
        <v>0.51034609439064493</v>
      </c>
      <c r="P64" s="32">
        <f t="shared" si="7"/>
        <v>1.1662750291916186</v>
      </c>
      <c r="Q64" s="35">
        <f t="shared" si="8"/>
        <v>1.2263427595720777</v>
      </c>
      <c r="R64" s="12">
        <v>0.49722956885474245</v>
      </c>
      <c r="S64" s="2">
        <v>1150870.21</v>
      </c>
      <c r="T64" s="12">
        <v>0.49722956885474245</v>
      </c>
      <c r="U64" s="2">
        <v>0</v>
      </c>
      <c r="V64" s="12">
        <v>0.98545437997450469</v>
      </c>
      <c r="W64" s="4"/>
    </row>
    <row r="65" spans="1:23" s="19" customFormat="1" ht="25.5" outlineLevel="1" x14ac:dyDescent="0.25">
      <c r="A65" s="24" t="s">
        <v>87</v>
      </c>
      <c r="B65" s="25" t="s">
        <v>88</v>
      </c>
      <c r="C65" s="24" t="s">
        <v>87</v>
      </c>
      <c r="D65" s="26">
        <f t="shared" ref="D65:I65" si="20">SUM(D66:D86)</f>
        <v>4287082.68</v>
      </c>
      <c r="E65" s="73">
        <f t="shared" si="20"/>
        <v>0</v>
      </c>
      <c r="F65" s="26">
        <f t="shared" si="20"/>
        <v>2985788.78</v>
      </c>
      <c r="G65" s="87">
        <f t="shared" si="20"/>
        <v>2683578.44</v>
      </c>
      <c r="H65" s="87">
        <f t="shared" si="20"/>
        <v>2795521.59</v>
      </c>
      <c r="I65" s="87">
        <f t="shared" si="20"/>
        <v>2911622.4599999995</v>
      </c>
      <c r="J65" s="33">
        <f t="shared" si="1"/>
        <v>-1603504.2399999998</v>
      </c>
      <c r="K65" s="33">
        <f t="shared" si="2"/>
        <v>-37.403156404718551</v>
      </c>
      <c r="L65" s="33">
        <f t="shared" si="3"/>
        <v>-302210.33999999985</v>
      </c>
      <c r="M65" s="33">
        <f t="shared" si="4"/>
        <v>-10.121624879305756</v>
      </c>
      <c r="N65" s="33">
        <f t="shared" si="5"/>
        <v>0.69646167402584358</v>
      </c>
      <c r="O65" s="33">
        <f t="shared" si="6"/>
        <v>0.89878375120694243</v>
      </c>
      <c r="P65" s="33">
        <f t="shared" si="7"/>
        <v>1.0417141337593991</v>
      </c>
      <c r="Q65" s="34">
        <f t="shared" si="8"/>
        <v>1.0415310224808529</v>
      </c>
      <c r="R65" s="27">
        <v>0.86656624369891833</v>
      </c>
      <c r="S65" s="26">
        <v>1080044.49</v>
      </c>
      <c r="T65" s="27">
        <v>0.86656624369891833</v>
      </c>
      <c r="U65" s="26">
        <v>0</v>
      </c>
      <c r="V65" s="27">
        <v>1.0080225973770771</v>
      </c>
      <c r="W65" s="28"/>
    </row>
    <row r="66" spans="1:23" s="5" customFormat="1" ht="89.25" outlineLevel="2" x14ac:dyDescent="0.25">
      <c r="A66" s="10"/>
      <c r="B66" s="11" t="s">
        <v>140</v>
      </c>
      <c r="C66" s="51" t="s">
        <v>134</v>
      </c>
      <c r="D66" s="70">
        <v>23342.43</v>
      </c>
      <c r="E66" s="74"/>
      <c r="F66" s="53">
        <v>30566.67</v>
      </c>
      <c r="G66" s="81">
        <v>39294.720000000001</v>
      </c>
      <c r="H66" s="81">
        <v>40866.51</v>
      </c>
      <c r="I66" s="81">
        <v>42501.17</v>
      </c>
      <c r="J66" s="6">
        <f t="shared" ref="J66:J125" si="21">G66-D66</f>
        <v>15952.29</v>
      </c>
      <c r="K66" s="71">
        <f t="shared" si="2"/>
        <v>68.340314183227719</v>
      </c>
      <c r="L66" s="32">
        <f t="shared" ref="L66:L124" si="22">G66-F66</f>
        <v>8728.0500000000029</v>
      </c>
      <c r="M66" s="71">
        <f t="shared" ref="M66:M88" si="23">G66/F66*100-100</f>
        <v>28.554140833790541</v>
      </c>
      <c r="N66" s="71">
        <f t="shared" si="5"/>
        <v>1.3094896289717908</v>
      </c>
      <c r="O66" s="71">
        <f t="shared" ref="O66:Q87" si="24">G66/F66</f>
        <v>1.2855414083379053</v>
      </c>
      <c r="P66" s="71">
        <f t="shared" si="24"/>
        <v>1.040000030538454</v>
      </c>
      <c r="Q66" s="72">
        <f t="shared" si="24"/>
        <v>1.0399999902120343</v>
      </c>
      <c r="R66" s="12"/>
      <c r="S66" s="2"/>
      <c r="T66" s="12"/>
      <c r="U66" s="2"/>
      <c r="V66" s="12"/>
      <c r="W66" s="4"/>
    </row>
    <row r="67" spans="1:23" s="5" customFormat="1" ht="114.75" outlineLevel="2" x14ac:dyDescent="0.25">
      <c r="A67" s="10"/>
      <c r="B67" s="11" t="s">
        <v>141</v>
      </c>
      <c r="C67" s="51" t="s">
        <v>135</v>
      </c>
      <c r="D67" s="70">
        <v>25702.44</v>
      </c>
      <c r="E67" s="74"/>
      <c r="F67" s="70">
        <v>83449.06</v>
      </c>
      <c r="G67" s="81">
        <v>86223.69</v>
      </c>
      <c r="H67" s="81">
        <v>89672.63</v>
      </c>
      <c r="I67" s="81">
        <v>93259.54</v>
      </c>
      <c r="J67" s="6">
        <f t="shared" si="21"/>
        <v>60521.25</v>
      </c>
      <c r="K67" s="71">
        <f t="shared" si="2"/>
        <v>235.46888933502032</v>
      </c>
      <c r="L67" s="32">
        <f t="shared" si="22"/>
        <v>2774.6300000000047</v>
      </c>
      <c r="M67" s="71">
        <f t="shared" si="23"/>
        <v>3.3249385912795191</v>
      </c>
      <c r="N67" s="71">
        <f t="shared" si="5"/>
        <v>3.2467368856808925</v>
      </c>
      <c r="O67" s="71">
        <f t="shared" si="24"/>
        <v>1.0332493859127951</v>
      </c>
      <c r="P67" s="71">
        <f t="shared" si="24"/>
        <v>1.0399999118571706</v>
      </c>
      <c r="Q67" s="72">
        <f t="shared" si="24"/>
        <v>1.0400000535280385</v>
      </c>
      <c r="R67" s="12"/>
      <c r="S67" s="2"/>
      <c r="T67" s="12"/>
      <c r="U67" s="2"/>
      <c r="V67" s="12"/>
      <c r="W67" s="4"/>
    </row>
    <row r="68" spans="1:23" s="5" customFormat="1" ht="89.25" outlineLevel="2" x14ac:dyDescent="0.25">
      <c r="A68" s="10"/>
      <c r="B68" s="11" t="s">
        <v>142</v>
      </c>
      <c r="C68" s="51" t="s">
        <v>136</v>
      </c>
      <c r="D68" s="70">
        <v>18640.669999999998</v>
      </c>
      <c r="E68" s="74"/>
      <c r="F68" s="70">
        <v>18839.36</v>
      </c>
      <c r="G68" s="81">
        <v>30487.59</v>
      </c>
      <c r="H68" s="81">
        <v>31707.1</v>
      </c>
      <c r="I68" s="81">
        <v>32975.39</v>
      </c>
      <c r="J68" s="6">
        <f t="shared" si="21"/>
        <v>11846.920000000002</v>
      </c>
      <c r="K68" s="71">
        <f t="shared" si="2"/>
        <v>63.554153364659129</v>
      </c>
      <c r="L68" s="32">
        <f t="shared" si="22"/>
        <v>11648.23</v>
      </c>
      <c r="M68" s="71">
        <f t="shared" si="23"/>
        <v>61.829223498038147</v>
      </c>
      <c r="N68" s="71">
        <f t="shared" si="5"/>
        <v>1.0106589516363951</v>
      </c>
      <c r="O68" s="71">
        <f t="shared" si="24"/>
        <v>1.6182922349803814</v>
      </c>
      <c r="P68" s="71">
        <f t="shared" si="24"/>
        <v>1.0400002099214796</v>
      </c>
      <c r="Q68" s="72">
        <f t="shared" si="24"/>
        <v>1.0400001892320647</v>
      </c>
      <c r="R68" s="12"/>
      <c r="S68" s="2"/>
      <c r="T68" s="12"/>
      <c r="U68" s="2"/>
      <c r="V68" s="12"/>
      <c r="W68" s="4"/>
    </row>
    <row r="69" spans="1:23" s="5" customFormat="1" ht="76.5" outlineLevel="2" x14ac:dyDescent="0.25">
      <c r="A69" s="10"/>
      <c r="B69" s="60" t="s">
        <v>159</v>
      </c>
      <c r="C69" s="61" t="s">
        <v>160</v>
      </c>
      <c r="D69" s="70">
        <v>30000</v>
      </c>
      <c r="E69" s="74"/>
      <c r="F69" s="70">
        <v>20000</v>
      </c>
      <c r="G69" s="81">
        <v>20000</v>
      </c>
      <c r="H69" s="81">
        <v>20000</v>
      </c>
      <c r="I69" s="81">
        <v>20000</v>
      </c>
      <c r="J69" s="6">
        <f t="shared" ref="J69" si="25">G69-D69</f>
        <v>-10000</v>
      </c>
      <c r="K69" s="71">
        <f t="shared" si="2"/>
        <v>-33.333333333333343</v>
      </c>
      <c r="L69" s="32">
        <f t="shared" ref="L69" si="26">G69-F69</f>
        <v>0</v>
      </c>
      <c r="M69" s="71">
        <f t="shared" si="23"/>
        <v>0</v>
      </c>
      <c r="N69" s="71">
        <f t="shared" si="5"/>
        <v>0.66666666666666663</v>
      </c>
      <c r="O69" s="71">
        <f t="shared" si="24"/>
        <v>1</v>
      </c>
      <c r="P69" s="71">
        <f t="shared" si="24"/>
        <v>1</v>
      </c>
      <c r="Q69" s="72">
        <f t="shared" si="24"/>
        <v>1</v>
      </c>
      <c r="R69" s="12"/>
      <c r="S69" s="2"/>
      <c r="T69" s="12"/>
      <c r="U69" s="2"/>
      <c r="V69" s="12"/>
      <c r="W69" s="4"/>
    </row>
    <row r="70" spans="1:23" s="5" customFormat="1" ht="89.25" outlineLevel="2" x14ac:dyDescent="0.25">
      <c r="A70" s="10"/>
      <c r="B70" s="60" t="s">
        <v>161</v>
      </c>
      <c r="C70" s="61" t="s">
        <v>162</v>
      </c>
      <c r="D70" s="70">
        <v>24000</v>
      </c>
      <c r="E70" s="74"/>
      <c r="F70" s="70">
        <v>38000</v>
      </c>
      <c r="G70" s="81">
        <v>39520</v>
      </c>
      <c r="H70" s="81">
        <v>41100.800000000003</v>
      </c>
      <c r="I70" s="81">
        <v>42744.83</v>
      </c>
      <c r="J70" s="6">
        <f t="shared" ref="J70:J72" si="27">G70-D70</f>
        <v>15520</v>
      </c>
      <c r="K70" s="71">
        <f t="shared" si="2"/>
        <v>64.666666666666686</v>
      </c>
      <c r="L70" s="32">
        <f t="shared" ref="L70:L72" si="28">G70-F70</f>
        <v>1520</v>
      </c>
      <c r="M70" s="71">
        <f t="shared" si="23"/>
        <v>4</v>
      </c>
      <c r="N70" s="71">
        <f t="shared" si="5"/>
        <v>1.5833333333333333</v>
      </c>
      <c r="O70" s="71">
        <f t="shared" si="24"/>
        <v>1.04</v>
      </c>
      <c r="P70" s="71">
        <f t="shared" si="24"/>
        <v>1.04</v>
      </c>
      <c r="Q70" s="72">
        <f t="shared" si="24"/>
        <v>1.0399999513391467</v>
      </c>
      <c r="R70" s="12"/>
      <c r="S70" s="2"/>
      <c r="T70" s="12"/>
      <c r="U70" s="2"/>
      <c r="V70" s="12"/>
      <c r="W70" s="4"/>
    </row>
    <row r="71" spans="1:23" s="5" customFormat="1" ht="89.25" outlineLevel="2" x14ac:dyDescent="0.25">
      <c r="A71" s="10"/>
      <c r="B71" s="60" t="s">
        <v>163</v>
      </c>
      <c r="C71" s="61" t="s">
        <v>164</v>
      </c>
      <c r="D71" s="70">
        <v>250</v>
      </c>
      <c r="E71" s="74"/>
      <c r="F71" s="70">
        <v>333.33</v>
      </c>
      <c r="G71" s="81">
        <v>346.66</v>
      </c>
      <c r="H71" s="81">
        <v>360.53</v>
      </c>
      <c r="I71" s="81">
        <v>374.95</v>
      </c>
      <c r="J71" s="6">
        <f t="shared" si="27"/>
        <v>96.660000000000025</v>
      </c>
      <c r="K71" s="71">
        <f t="shared" si="2"/>
        <v>38.664000000000016</v>
      </c>
      <c r="L71" s="32">
        <f t="shared" si="28"/>
        <v>13.330000000000041</v>
      </c>
      <c r="M71" s="71">
        <f t="shared" si="23"/>
        <v>3.9990399903999219</v>
      </c>
      <c r="N71" s="71">
        <f t="shared" si="5"/>
        <v>1.3333199999999998</v>
      </c>
      <c r="O71" s="71">
        <f t="shared" si="24"/>
        <v>1.0399903999039992</v>
      </c>
      <c r="P71" s="71">
        <f t="shared" si="24"/>
        <v>1.0400103848150923</v>
      </c>
      <c r="Q71" s="72">
        <f t="shared" si="24"/>
        <v>1.03999667156686</v>
      </c>
      <c r="R71" s="12"/>
      <c r="S71" s="2"/>
      <c r="T71" s="12"/>
      <c r="U71" s="2"/>
      <c r="V71" s="12"/>
      <c r="W71" s="4"/>
    </row>
    <row r="72" spans="1:23" s="5" customFormat="1" ht="89.25" outlineLevel="2" x14ac:dyDescent="0.25">
      <c r="A72" s="67"/>
      <c r="B72" s="76" t="s">
        <v>198</v>
      </c>
      <c r="C72" s="77" t="s">
        <v>199</v>
      </c>
      <c r="D72" s="70">
        <v>0</v>
      </c>
      <c r="E72" s="74"/>
      <c r="F72" s="70">
        <v>24000</v>
      </c>
      <c r="G72" s="81">
        <v>24960</v>
      </c>
      <c r="H72" s="81">
        <v>25958.400000000001</v>
      </c>
      <c r="I72" s="81">
        <v>26996.74</v>
      </c>
      <c r="J72" s="66">
        <f t="shared" si="27"/>
        <v>24960</v>
      </c>
      <c r="K72" s="71" t="e">
        <f t="shared" si="2"/>
        <v>#DIV/0!</v>
      </c>
      <c r="L72" s="71">
        <f t="shared" si="28"/>
        <v>960</v>
      </c>
      <c r="M72" s="71">
        <f t="shared" si="23"/>
        <v>4</v>
      </c>
      <c r="N72" s="71" t="e">
        <f t="shared" si="5"/>
        <v>#DIV/0!</v>
      </c>
      <c r="O72" s="71">
        <f t="shared" si="24"/>
        <v>1.04</v>
      </c>
      <c r="P72" s="71">
        <f t="shared" si="24"/>
        <v>1.04</v>
      </c>
      <c r="Q72" s="72">
        <f t="shared" si="24"/>
        <v>1.0400001540927022</v>
      </c>
      <c r="R72" s="69"/>
      <c r="S72" s="64"/>
      <c r="T72" s="69"/>
      <c r="U72" s="64"/>
      <c r="V72" s="69"/>
      <c r="W72" s="65"/>
    </row>
    <row r="73" spans="1:23" s="5" customFormat="1" ht="102" outlineLevel="2" x14ac:dyDescent="0.25">
      <c r="A73" s="10"/>
      <c r="B73" s="60" t="s">
        <v>165</v>
      </c>
      <c r="C73" s="61" t="s">
        <v>166</v>
      </c>
      <c r="D73" s="70">
        <v>2400</v>
      </c>
      <c r="E73" s="74"/>
      <c r="F73" s="70">
        <v>2333.33</v>
      </c>
      <c r="G73" s="81">
        <v>2426.66</v>
      </c>
      <c r="H73" s="81">
        <v>2523.73</v>
      </c>
      <c r="I73" s="81">
        <v>2624.68</v>
      </c>
      <c r="J73" s="6">
        <f t="shared" si="21"/>
        <v>26.659999999999854</v>
      </c>
      <c r="K73" s="71">
        <f t="shared" si="2"/>
        <v>1.110833333333332</v>
      </c>
      <c r="L73" s="32">
        <f t="shared" si="22"/>
        <v>93.329999999999927</v>
      </c>
      <c r="M73" s="71">
        <f t="shared" si="23"/>
        <v>3.9998628569469332</v>
      </c>
      <c r="N73" s="71">
        <f t="shared" si="5"/>
        <v>0.97222083333333331</v>
      </c>
      <c r="O73" s="71">
        <f t="shared" si="24"/>
        <v>1.0399986285694693</v>
      </c>
      <c r="P73" s="71">
        <f t="shared" si="24"/>
        <v>1.0400014835205591</v>
      </c>
      <c r="Q73" s="72">
        <f t="shared" si="24"/>
        <v>1.0400003169911203</v>
      </c>
      <c r="R73" s="12"/>
      <c r="S73" s="2"/>
      <c r="T73" s="12"/>
      <c r="U73" s="2"/>
      <c r="V73" s="12"/>
      <c r="W73" s="4"/>
    </row>
    <row r="74" spans="1:23" s="5" customFormat="1" ht="127.5" outlineLevel="2" x14ac:dyDescent="0.25">
      <c r="A74" s="10"/>
      <c r="B74" s="60" t="s">
        <v>167</v>
      </c>
      <c r="C74" s="61" t="s">
        <v>168</v>
      </c>
      <c r="D74" s="70">
        <v>16947.86</v>
      </c>
      <c r="E74" s="74"/>
      <c r="F74" s="70">
        <v>23188.83</v>
      </c>
      <c r="G74" s="81">
        <v>24116.38</v>
      </c>
      <c r="H74" s="81">
        <v>25081.040000000001</v>
      </c>
      <c r="I74" s="81">
        <v>26084.28</v>
      </c>
      <c r="J74" s="6">
        <f t="shared" ref="J74:J76" si="29">G74-D74</f>
        <v>7168.52</v>
      </c>
      <c r="K74" s="71">
        <f t="shared" si="2"/>
        <v>42.297493606862446</v>
      </c>
      <c r="L74" s="32">
        <f t="shared" ref="L74:L76" si="30">G74-F74</f>
        <v>927.54999999999927</v>
      </c>
      <c r="M74" s="71">
        <f t="shared" si="23"/>
        <v>3.9999862002524367</v>
      </c>
      <c r="N74" s="71">
        <f t="shared" si="5"/>
        <v>1.3682453123875227</v>
      </c>
      <c r="O74" s="71">
        <f t="shared" si="24"/>
        <v>1.0399998620025244</v>
      </c>
      <c r="P74" s="71">
        <f t="shared" si="24"/>
        <v>1.0400001990348469</v>
      </c>
      <c r="Q74" s="72">
        <f t="shared" si="24"/>
        <v>1.039999936206792</v>
      </c>
      <c r="R74" s="12"/>
      <c r="S74" s="2"/>
      <c r="T74" s="12"/>
      <c r="U74" s="2"/>
      <c r="V74" s="12"/>
      <c r="W74" s="4"/>
    </row>
    <row r="75" spans="1:23" s="5" customFormat="1" ht="229.5" outlineLevel="2" x14ac:dyDescent="0.25">
      <c r="A75" s="67"/>
      <c r="B75" s="76" t="s">
        <v>200</v>
      </c>
      <c r="C75" s="77" t="s">
        <v>201</v>
      </c>
      <c r="D75" s="70">
        <v>2793.37</v>
      </c>
      <c r="E75" s="74"/>
      <c r="F75" s="70">
        <v>1640.45</v>
      </c>
      <c r="G75" s="70">
        <v>0</v>
      </c>
      <c r="H75" s="70">
        <v>0</v>
      </c>
      <c r="I75" s="70">
        <v>0</v>
      </c>
      <c r="J75" s="66">
        <f t="shared" si="29"/>
        <v>-2793.37</v>
      </c>
      <c r="K75" s="71">
        <f t="shared" ref="K75:K86" si="31">G75/D75*100-100</f>
        <v>-100</v>
      </c>
      <c r="L75" s="71">
        <f t="shared" si="30"/>
        <v>-1640.45</v>
      </c>
      <c r="M75" s="71">
        <f t="shared" si="23"/>
        <v>-100</v>
      </c>
      <c r="N75" s="71">
        <f t="shared" ref="N75:N86" si="32">F75/D75</f>
        <v>0.58726556095325722</v>
      </c>
      <c r="O75" s="71">
        <f t="shared" si="24"/>
        <v>0</v>
      </c>
      <c r="P75" s="71" t="s">
        <v>124</v>
      </c>
      <c r="Q75" s="72" t="s">
        <v>124</v>
      </c>
      <c r="R75" s="69"/>
      <c r="S75" s="64"/>
      <c r="T75" s="69"/>
      <c r="U75" s="64"/>
      <c r="V75" s="69"/>
      <c r="W75" s="65"/>
    </row>
    <row r="76" spans="1:23" s="5" customFormat="1" ht="89.25" outlineLevel="2" x14ac:dyDescent="0.25">
      <c r="A76" s="10"/>
      <c r="B76" s="60" t="s">
        <v>169</v>
      </c>
      <c r="C76" s="61" t="s">
        <v>170</v>
      </c>
      <c r="D76" s="70">
        <v>6260.47</v>
      </c>
      <c r="E76" s="74"/>
      <c r="F76" s="70">
        <v>8223.24</v>
      </c>
      <c r="G76" s="81">
        <v>8552.17</v>
      </c>
      <c r="H76" s="81">
        <v>8894.26</v>
      </c>
      <c r="I76" s="81">
        <v>9250.0300000000007</v>
      </c>
      <c r="J76" s="6">
        <f t="shared" si="29"/>
        <v>2291.6999999999998</v>
      </c>
      <c r="K76" s="71">
        <f t="shared" si="31"/>
        <v>36.605877833453405</v>
      </c>
      <c r="L76" s="32">
        <f t="shared" si="30"/>
        <v>328.93000000000029</v>
      </c>
      <c r="M76" s="71">
        <f t="shared" si="23"/>
        <v>4.000004864262749</v>
      </c>
      <c r="N76" s="71">
        <f t="shared" si="32"/>
        <v>1.3135179946553532</v>
      </c>
      <c r="O76" s="71">
        <f t="shared" si="24"/>
        <v>1.0400000486426275</v>
      </c>
      <c r="P76" s="71">
        <f t="shared" si="24"/>
        <v>1.04000037417404</v>
      </c>
      <c r="Q76" s="72">
        <f t="shared" si="24"/>
        <v>1.0399999550271748</v>
      </c>
      <c r="R76" s="12"/>
      <c r="S76" s="2"/>
      <c r="T76" s="12"/>
      <c r="U76" s="2"/>
      <c r="V76" s="12"/>
      <c r="W76" s="4"/>
    </row>
    <row r="77" spans="1:23" s="5" customFormat="1" ht="89.25" outlineLevel="2" x14ac:dyDescent="0.25">
      <c r="A77" s="10"/>
      <c r="B77" s="11" t="s">
        <v>143</v>
      </c>
      <c r="C77" s="51" t="s">
        <v>137</v>
      </c>
      <c r="D77" s="70">
        <v>31690.03</v>
      </c>
      <c r="E77" s="74"/>
      <c r="F77" s="70">
        <v>130294.87</v>
      </c>
      <c r="G77" s="81">
        <v>135918.18</v>
      </c>
      <c r="H77" s="81">
        <v>141354.91</v>
      </c>
      <c r="I77" s="81">
        <v>147009.1</v>
      </c>
      <c r="J77" s="6">
        <f t="shared" si="21"/>
        <v>104228.15</v>
      </c>
      <c r="K77" s="71">
        <f t="shared" si="31"/>
        <v>328.89886819293002</v>
      </c>
      <c r="L77" s="32">
        <f t="shared" si="22"/>
        <v>5623.3099999999977</v>
      </c>
      <c r="M77" s="71">
        <f t="shared" si="23"/>
        <v>4.3158337699711353</v>
      </c>
      <c r="N77" s="71">
        <f t="shared" si="32"/>
        <v>4.1115413901469955</v>
      </c>
      <c r="O77" s="71">
        <f t="shared" si="24"/>
        <v>1.0431583376997113</v>
      </c>
      <c r="P77" s="71">
        <f t="shared" si="24"/>
        <v>1.040000020600629</v>
      </c>
      <c r="Q77" s="72">
        <f t="shared" si="24"/>
        <v>1.0399999547238932</v>
      </c>
      <c r="R77" s="12"/>
      <c r="S77" s="2"/>
      <c r="T77" s="12"/>
      <c r="U77" s="2"/>
      <c r="V77" s="12"/>
      <c r="W77" s="4"/>
    </row>
    <row r="78" spans="1:23" s="5" customFormat="1" ht="102" outlineLevel="2" x14ac:dyDescent="0.25">
      <c r="A78" s="10"/>
      <c r="B78" s="11" t="s">
        <v>144</v>
      </c>
      <c r="C78" s="51" t="s">
        <v>138</v>
      </c>
      <c r="D78" s="70">
        <v>316666.78999999998</v>
      </c>
      <c r="E78" s="74"/>
      <c r="F78" s="70">
        <v>483304.87</v>
      </c>
      <c r="G78" s="81">
        <v>493748.96</v>
      </c>
      <c r="H78" s="81">
        <v>513498.92</v>
      </c>
      <c r="I78" s="81">
        <v>534038.88</v>
      </c>
      <c r="J78" s="6">
        <f t="shared" si="21"/>
        <v>177082.17000000004</v>
      </c>
      <c r="K78" s="71">
        <f t="shared" si="31"/>
        <v>55.920663483531087</v>
      </c>
      <c r="L78" s="32">
        <f t="shared" si="22"/>
        <v>10444.090000000026</v>
      </c>
      <c r="M78" s="71">
        <f t="shared" si="23"/>
        <v>2.1609734658787971</v>
      </c>
      <c r="N78" s="71">
        <f t="shared" si="32"/>
        <v>1.5262253108385633</v>
      </c>
      <c r="O78" s="71">
        <f t="shared" si="24"/>
        <v>1.021609734658788</v>
      </c>
      <c r="P78" s="71">
        <f t="shared" si="24"/>
        <v>1.040000003240513</v>
      </c>
      <c r="Q78" s="72">
        <f t="shared" si="24"/>
        <v>1.040000006231756</v>
      </c>
      <c r="R78" s="12"/>
      <c r="S78" s="2"/>
      <c r="T78" s="12"/>
      <c r="U78" s="2"/>
      <c r="V78" s="12"/>
      <c r="W78" s="4"/>
    </row>
    <row r="79" spans="1:23" s="5" customFormat="1" ht="127.5" outlineLevel="2" x14ac:dyDescent="0.25">
      <c r="A79" s="67"/>
      <c r="B79" s="68" t="s">
        <v>204</v>
      </c>
      <c r="C79" s="51" t="s">
        <v>205</v>
      </c>
      <c r="D79" s="70">
        <v>5000</v>
      </c>
      <c r="E79" s="74"/>
      <c r="F79" s="70">
        <v>0</v>
      </c>
      <c r="G79" s="70">
        <v>0</v>
      </c>
      <c r="H79" s="70">
        <v>0</v>
      </c>
      <c r="I79" s="70">
        <v>0</v>
      </c>
      <c r="J79" s="66">
        <f t="shared" si="21"/>
        <v>-5000</v>
      </c>
      <c r="K79" s="71">
        <f t="shared" si="31"/>
        <v>-100</v>
      </c>
      <c r="L79" s="71">
        <f t="shared" si="22"/>
        <v>0</v>
      </c>
      <c r="M79" s="71" t="s">
        <v>124</v>
      </c>
      <c r="N79" s="71">
        <f t="shared" si="32"/>
        <v>0</v>
      </c>
      <c r="O79" s="71" t="s">
        <v>124</v>
      </c>
      <c r="P79" s="71" t="s">
        <v>124</v>
      </c>
      <c r="Q79" s="71" t="s">
        <v>124</v>
      </c>
      <c r="R79" s="69"/>
      <c r="S79" s="64"/>
      <c r="T79" s="69"/>
      <c r="U79" s="64"/>
      <c r="V79" s="69"/>
      <c r="W79" s="65"/>
    </row>
    <row r="80" spans="1:23" s="5" customFormat="1" ht="51" outlineLevel="2" x14ac:dyDescent="0.25">
      <c r="A80" s="10"/>
      <c r="B80" s="11" t="s">
        <v>145</v>
      </c>
      <c r="C80" s="51" t="s">
        <v>139</v>
      </c>
      <c r="D80" s="70">
        <v>300000</v>
      </c>
      <c r="E80" s="74"/>
      <c r="F80" s="70">
        <v>428666.67</v>
      </c>
      <c r="G80" s="81">
        <v>482124.46</v>
      </c>
      <c r="H80" s="81">
        <v>509009.43</v>
      </c>
      <c r="I80" s="81">
        <v>536569.81000000006</v>
      </c>
      <c r="J80" s="6">
        <f t="shared" si="21"/>
        <v>182124.46000000002</v>
      </c>
      <c r="K80" s="71">
        <f t="shared" si="31"/>
        <v>60.708153333333343</v>
      </c>
      <c r="L80" s="32">
        <f t="shared" si="22"/>
        <v>53457.790000000037</v>
      </c>
      <c r="M80" s="71">
        <f t="shared" si="23"/>
        <v>12.470712966790742</v>
      </c>
      <c r="N80" s="71">
        <f t="shared" si="32"/>
        <v>1.4288889</v>
      </c>
      <c r="O80" s="71">
        <f t="shared" si="24"/>
        <v>1.1247071296679074</v>
      </c>
      <c r="P80" s="71">
        <f t="shared" si="24"/>
        <v>1.0557635470309885</v>
      </c>
      <c r="Q80" s="72">
        <f t="shared" si="24"/>
        <v>1.0541451265451016</v>
      </c>
      <c r="R80" s="12"/>
      <c r="S80" s="2"/>
      <c r="T80" s="12"/>
      <c r="U80" s="2"/>
      <c r="V80" s="12"/>
      <c r="W80" s="4"/>
    </row>
    <row r="81" spans="1:23" s="5" customFormat="1" ht="76.5" outlineLevel="2" x14ac:dyDescent="0.25">
      <c r="A81" s="10"/>
      <c r="B81" s="60" t="s">
        <v>248</v>
      </c>
      <c r="C81" s="61" t="s">
        <v>247</v>
      </c>
      <c r="D81" s="70">
        <v>1112110.01</v>
      </c>
      <c r="E81" s="74"/>
      <c r="F81" s="70">
        <v>870651.41</v>
      </c>
      <c r="G81" s="81">
        <v>565549.14</v>
      </c>
      <c r="H81" s="81">
        <v>588171.11</v>
      </c>
      <c r="I81" s="81">
        <v>611697.94999999995</v>
      </c>
      <c r="J81" s="6">
        <f t="shared" si="21"/>
        <v>-546560.87</v>
      </c>
      <c r="K81" s="71">
        <f t="shared" si="31"/>
        <v>-49.146295338174319</v>
      </c>
      <c r="L81" s="32">
        <f t="shared" si="22"/>
        <v>-305102.27</v>
      </c>
      <c r="M81" s="71">
        <f t="shared" si="23"/>
        <v>-35.042988100139866</v>
      </c>
      <c r="N81" s="71">
        <f t="shared" si="32"/>
        <v>0.78288245063094075</v>
      </c>
      <c r="O81" s="71">
        <f t="shared" si="24"/>
        <v>0.64957011899860129</v>
      </c>
      <c r="P81" s="71">
        <f t="shared" si="24"/>
        <v>1.0400000077800489</v>
      </c>
      <c r="Q81" s="72">
        <f t="shared" si="24"/>
        <v>1.0399999925191836</v>
      </c>
      <c r="R81" s="12"/>
      <c r="S81" s="2"/>
      <c r="T81" s="12"/>
      <c r="U81" s="2"/>
      <c r="V81" s="12"/>
      <c r="W81" s="4"/>
    </row>
    <row r="82" spans="1:23" s="5" customFormat="1" ht="76.5" outlineLevel="2" x14ac:dyDescent="0.25">
      <c r="A82" s="10"/>
      <c r="B82" s="11" t="s">
        <v>249</v>
      </c>
      <c r="C82" s="51" t="s">
        <v>250</v>
      </c>
      <c r="D82" s="70">
        <v>598642.16</v>
      </c>
      <c r="E82" s="74"/>
      <c r="F82" s="70">
        <v>544580</v>
      </c>
      <c r="G82" s="81">
        <v>487885.79</v>
      </c>
      <c r="H82" s="81">
        <v>507401.22</v>
      </c>
      <c r="I82" s="81">
        <v>527697.27</v>
      </c>
      <c r="J82" s="6">
        <f t="shared" si="21"/>
        <v>-110756.37000000005</v>
      </c>
      <c r="K82" s="71">
        <f t="shared" si="31"/>
        <v>-18.501264595196574</v>
      </c>
      <c r="L82" s="32">
        <f t="shared" si="22"/>
        <v>-56694.210000000021</v>
      </c>
      <c r="M82" s="71">
        <f t="shared" si="23"/>
        <v>-10.410630210437404</v>
      </c>
      <c r="N82" s="71">
        <f t="shared" si="32"/>
        <v>0.90969202703665242</v>
      </c>
      <c r="O82" s="71">
        <f t="shared" si="24"/>
        <v>0.8958936978956259</v>
      </c>
      <c r="P82" s="71">
        <f t="shared" si="24"/>
        <v>1.039999996720544</v>
      </c>
      <c r="Q82" s="72">
        <f t="shared" si="24"/>
        <v>1.0400000023649925</v>
      </c>
      <c r="R82" s="12"/>
      <c r="S82" s="2"/>
      <c r="T82" s="12"/>
      <c r="U82" s="2"/>
      <c r="V82" s="12"/>
      <c r="W82" s="4"/>
    </row>
    <row r="83" spans="1:23" s="5" customFormat="1" ht="51" outlineLevel="2" x14ac:dyDescent="0.25">
      <c r="A83" s="67"/>
      <c r="B83" s="60" t="s">
        <v>206</v>
      </c>
      <c r="C83" s="60" t="s">
        <v>207</v>
      </c>
      <c r="D83" s="70">
        <v>55600</v>
      </c>
      <c r="E83" s="74"/>
      <c r="F83" s="70">
        <v>0</v>
      </c>
      <c r="G83" s="70">
        <v>0</v>
      </c>
      <c r="H83" s="70">
        <v>0</v>
      </c>
      <c r="I83" s="70">
        <v>0</v>
      </c>
      <c r="J83" s="66">
        <f t="shared" ref="J83" si="33">G83-D83</f>
        <v>-55600</v>
      </c>
      <c r="K83" s="71">
        <f t="shared" ref="K83" si="34">G83/D83*100-100</f>
        <v>-100</v>
      </c>
      <c r="L83" s="71">
        <f t="shared" ref="L83" si="35">G83-F83</f>
        <v>0</v>
      </c>
      <c r="M83" s="71" t="s">
        <v>124</v>
      </c>
      <c r="N83" s="71">
        <f t="shared" ref="N83" si="36">F83/D83</f>
        <v>0</v>
      </c>
      <c r="O83" s="71" t="s">
        <v>124</v>
      </c>
      <c r="P83" s="71" t="s">
        <v>124</v>
      </c>
      <c r="Q83" s="71" t="s">
        <v>124</v>
      </c>
      <c r="R83" s="69"/>
      <c r="S83" s="64"/>
      <c r="T83" s="69"/>
      <c r="U83" s="64"/>
      <c r="V83" s="69"/>
      <c r="W83" s="65"/>
    </row>
    <row r="84" spans="1:23" s="5" customFormat="1" ht="63.75" outlineLevel="2" x14ac:dyDescent="0.25">
      <c r="A84" s="10"/>
      <c r="B84" s="60" t="s">
        <v>171</v>
      </c>
      <c r="C84" s="60" t="s">
        <v>172</v>
      </c>
      <c r="D84" s="70">
        <v>55867.4</v>
      </c>
      <c r="E84" s="74"/>
      <c r="F84" s="70">
        <v>31830.09</v>
      </c>
      <c r="G84" s="70">
        <v>0</v>
      </c>
      <c r="H84" s="70">
        <v>0</v>
      </c>
      <c r="I84" s="70">
        <v>0</v>
      </c>
      <c r="J84" s="6">
        <f t="shared" si="21"/>
        <v>-55867.4</v>
      </c>
      <c r="K84" s="71">
        <f t="shared" si="31"/>
        <v>-100</v>
      </c>
      <c r="L84" s="32">
        <f t="shared" si="22"/>
        <v>-31830.09</v>
      </c>
      <c r="M84" s="71">
        <f t="shared" si="23"/>
        <v>-100</v>
      </c>
      <c r="N84" s="71">
        <f t="shared" si="32"/>
        <v>0.5697435355860484</v>
      </c>
      <c r="O84" s="71">
        <f t="shared" si="24"/>
        <v>0</v>
      </c>
      <c r="P84" s="71" t="s">
        <v>124</v>
      </c>
      <c r="Q84" s="71" t="s">
        <v>124</v>
      </c>
      <c r="R84" s="12"/>
      <c r="S84" s="2"/>
      <c r="T84" s="12"/>
      <c r="U84" s="2"/>
      <c r="V84" s="12"/>
      <c r="W84" s="4"/>
    </row>
    <row r="85" spans="1:23" s="5" customFormat="1" ht="76.5" outlineLevel="2" x14ac:dyDescent="0.25">
      <c r="A85" s="10"/>
      <c r="B85" s="60" t="s">
        <v>251</v>
      </c>
      <c r="C85" s="61" t="s">
        <v>173</v>
      </c>
      <c r="D85" s="70">
        <v>1538778.88</v>
      </c>
      <c r="E85" s="74"/>
      <c r="F85" s="70">
        <v>235886.6</v>
      </c>
      <c r="G85" s="81">
        <v>237424.04</v>
      </c>
      <c r="H85" s="81">
        <v>246921</v>
      </c>
      <c r="I85" s="81">
        <v>256797.84</v>
      </c>
      <c r="J85" s="6">
        <f t="shared" si="21"/>
        <v>-1301354.8399999999</v>
      </c>
      <c r="K85" s="71">
        <f t="shared" si="31"/>
        <v>-84.570620049061233</v>
      </c>
      <c r="L85" s="32">
        <f t="shared" si="22"/>
        <v>1537.4400000000023</v>
      </c>
      <c r="M85" s="71">
        <f t="shared" si="23"/>
        <v>0.65177080851562152</v>
      </c>
      <c r="N85" s="71">
        <f t="shared" si="32"/>
        <v>0.15329466960191188</v>
      </c>
      <c r="O85" s="71">
        <f t="shared" si="24"/>
        <v>1.0065177080851562</v>
      </c>
      <c r="P85" s="71">
        <f t="shared" si="24"/>
        <v>1.0399999932610025</v>
      </c>
      <c r="Q85" s="72">
        <f t="shared" si="24"/>
        <v>1.04</v>
      </c>
      <c r="R85" s="12"/>
      <c r="S85" s="2"/>
      <c r="T85" s="12"/>
      <c r="U85" s="2"/>
      <c r="V85" s="12"/>
      <c r="W85" s="4"/>
    </row>
    <row r="86" spans="1:23" s="5" customFormat="1" ht="76.5" outlineLevel="2" x14ac:dyDescent="0.25">
      <c r="A86" s="10"/>
      <c r="B86" s="60" t="s">
        <v>252</v>
      </c>
      <c r="C86" s="61" t="s">
        <v>174</v>
      </c>
      <c r="D86" s="70">
        <v>122390.17</v>
      </c>
      <c r="E86" s="74"/>
      <c r="F86" s="70">
        <v>10000</v>
      </c>
      <c r="G86" s="81">
        <v>5000</v>
      </c>
      <c r="H86" s="81">
        <v>3000</v>
      </c>
      <c r="I86" s="81">
        <v>1000</v>
      </c>
      <c r="J86" s="6">
        <f t="shared" si="21"/>
        <v>-117390.17</v>
      </c>
      <c r="K86" s="71">
        <f t="shared" si="31"/>
        <v>-95.914704587794915</v>
      </c>
      <c r="L86" s="32">
        <f t="shared" si="22"/>
        <v>-5000</v>
      </c>
      <c r="M86" s="71">
        <f t="shared" si="23"/>
        <v>-50</v>
      </c>
      <c r="N86" s="71">
        <f t="shared" si="32"/>
        <v>8.1705908244101635E-2</v>
      </c>
      <c r="O86" s="71">
        <f t="shared" si="24"/>
        <v>0.5</v>
      </c>
      <c r="P86" s="71">
        <f t="shared" si="24"/>
        <v>0.6</v>
      </c>
      <c r="Q86" s="72">
        <f t="shared" si="24"/>
        <v>0.33333333333333331</v>
      </c>
      <c r="R86" s="12"/>
      <c r="S86" s="2"/>
      <c r="T86" s="12"/>
      <c r="U86" s="2"/>
      <c r="V86" s="12"/>
      <c r="W86" s="4"/>
    </row>
    <row r="87" spans="1:23" s="19" customFormat="1" outlineLevel="2" x14ac:dyDescent="0.25">
      <c r="A87" s="14"/>
      <c r="B87" s="15" t="s">
        <v>129</v>
      </c>
      <c r="C87" s="52" t="s">
        <v>130</v>
      </c>
      <c r="D87" s="26">
        <f>SUM(D88:D89)</f>
        <v>509928.32</v>
      </c>
      <c r="E87" s="73">
        <f t="shared" ref="E87:I87" si="37">SUM(E88:E89)</f>
        <v>0</v>
      </c>
      <c r="F87" s="26">
        <f t="shared" si="37"/>
        <v>1247951.1200000001</v>
      </c>
      <c r="G87" s="26">
        <f t="shared" si="37"/>
        <v>0</v>
      </c>
      <c r="H87" s="26">
        <f t="shared" si="37"/>
        <v>0</v>
      </c>
      <c r="I87" s="26">
        <f t="shared" si="37"/>
        <v>0</v>
      </c>
      <c r="J87" s="82">
        <f>SUM(J88:J89)</f>
        <v>-509928.32</v>
      </c>
      <c r="K87" s="33">
        <f t="shared" ref="K87:K125" si="38">G87/D87*100-100</f>
        <v>-100</v>
      </c>
      <c r="L87" s="33">
        <f t="shared" si="22"/>
        <v>-1247951.1200000001</v>
      </c>
      <c r="M87" s="33">
        <f t="shared" si="23"/>
        <v>-100</v>
      </c>
      <c r="N87" s="33">
        <f t="shared" ref="N87:N125" si="39">F87/D87</f>
        <v>2.4473069469842352</v>
      </c>
      <c r="O87" s="33">
        <f t="shared" si="24"/>
        <v>0</v>
      </c>
      <c r="P87" s="33" t="s">
        <v>124</v>
      </c>
      <c r="Q87" s="34" t="s">
        <v>124</v>
      </c>
      <c r="R87" s="17"/>
      <c r="S87" s="16"/>
      <c r="T87" s="17"/>
      <c r="U87" s="16"/>
      <c r="V87" s="17"/>
      <c r="W87" s="18"/>
    </row>
    <row r="88" spans="1:23" s="5" customFormat="1" ht="25.5" outlineLevel="2" x14ac:dyDescent="0.25">
      <c r="A88" s="10"/>
      <c r="B88" s="11" t="s">
        <v>128</v>
      </c>
      <c r="C88" s="51" t="s">
        <v>131</v>
      </c>
      <c r="D88" s="70">
        <v>10540.81</v>
      </c>
      <c r="E88" s="74"/>
      <c r="F88" s="70">
        <v>1247951.1200000001</v>
      </c>
      <c r="G88" s="70">
        <v>0</v>
      </c>
      <c r="H88" s="70">
        <v>0</v>
      </c>
      <c r="I88" s="70">
        <v>0</v>
      </c>
      <c r="J88" s="70">
        <f t="shared" si="21"/>
        <v>-10540.81</v>
      </c>
      <c r="K88" s="6">
        <f t="shared" si="38"/>
        <v>-100</v>
      </c>
      <c r="L88" s="32">
        <f t="shared" si="22"/>
        <v>-1247951.1200000001</v>
      </c>
      <c r="M88" s="71">
        <f t="shared" si="23"/>
        <v>-100</v>
      </c>
      <c r="N88" s="32">
        <f t="shared" si="39"/>
        <v>118.39233607284451</v>
      </c>
      <c r="O88" s="71">
        <f t="shared" ref="O88" si="40">G88/F88</f>
        <v>0</v>
      </c>
      <c r="P88" s="71" t="s">
        <v>124</v>
      </c>
      <c r="Q88" s="72" t="s">
        <v>124</v>
      </c>
      <c r="R88" s="12"/>
      <c r="S88" s="2"/>
      <c r="T88" s="12"/>
      <c r="U88" s="2"/>
      <c r="V88" s="12"/>
      <c r="W88" s="4"/>
    </row>
    <row r="89" spans="1:23" s="5" customFormat="1" ht="25.5" outlineLevel="2" x14ac:dyDescent="0.25">
      <c r="A89" s="67"/>
      <c r="B89" s="68" t="s">
        <v>208</v>
      </c>
      <c r="C89" s="51" t="s">
        <v>209</v>
      </c>
      <c r="D89" s="70">
        <v>499387.51</v>
      </c>
      <c r="E89" s="74"/>
      <c r="F89" s="70">
        <v>0</v>
      </c>
      <c r="G89" s="70">
        <v>0</v>
      </c>
      <c r="H89" s="70">
        <v>0</v>
      </c>
      <c r="I89" s="70">
        <v>0</v>
      </c>
      <c r="J89" s="70">
        <f t="shared" si="21"/>
        <v>-499387.51</v>
      </c>
      <c r="K89" s="66">
        <f t="shared" si="38"/>
        <v>-100</v>
      </c>
      <c r="L89" s="71">
        <f t="shared" si="22"/>
        <v>0</v>
      </c>
      <c r="M89" s="71" t="s">
        <v>124</v>
      </c>
      <c r="N89" s="71">
        <f t="shared" si="39"/>
        <v>0</v>
      </c>
      <c r="O89" s="71" t="s">
        <v>124</v>
      </c>
      <c r="P89" s="71" t="s">
        <v>124</v>
      </c>
      <c r="Q89" s="72" t="s">
        <v>124</v>
      </c>
      <c r="R89" s="69"/>
      <c r="S89" s="64"/>
      <c r="T89" s="69"/>
      <c r="U89" s="64"/>
      <c r="V89" s="69"/>
      <c r="W89" s="65"/>
    </row>
    <row r="90" spans="1:23" s="19" customFormat="1" x14ac:dyDescent="0.25">
      <c r="A90" s="14" t="s">
        <v>89</v>
      </c>
      <c r="B90" s="15" t="s">
        <v>90</v>
      </c>
      <c r="C90" s="14" t="s">
        <v>89</v>
      </c>
      <c r="D90" s="26">
        <f>D91+D119+D121+D123</f>
        <v>1871646865.5599997</v>
      </c>
      <c r="E90" s="26">
        <f t="shared" ref="E90:I90" si="41">E91+E119+E121+E123</f>
        <v>1146806726.6200001</v>
      </c>
      <c r="F90" s="26">
        <f t="shared" si="41"/>
        <v>2223465538.4900002</v>
      </c>
      <c r="G90" s="26">
        <f t="shared" si="41"/>
        <v>1977500168.0900002</v>
      </c>
      <c r="H90" s="26">
        <f t="shared" si="41"/>
        <v>1857372457.6500001</v>
      </c>
      <c r="I90" s="26">
        <f t="shared" si="41"/>
        <v>1885107057.52</v>
      </c>
      <c r="J90" s="33">
        <f t="shared" si="21"/>
        <v>105853302.53000045</v>
      </c>
      <c r="K90" s="33">
        <f t="shared" si="38"/>
        <v>5.655623637011729</v>
      </c>
      <c r="L90" s="33">
        <f t="shared" si="22"/>
        <v>-245965370.4000001</v>
      </c>
      <c r="M90" s="33">
        <f t="shared" ref="M90:M125" si="42">G90/F90*100-100</f>
        <v>-11.062252422722054</v>
      </c>
      <c r="N90" s="33">
        <f t="shared" si="39"/>
        <v>1.1879727845053376</v>
      </c>
      <c r="O90" s="33">
        <f t="shared" ref="O90:O125" si="43">G90/F90</f>
        <v>0.88937747577277948</v>
      </c>
      <c r="P90" s="33">
        <f t="shared" ref="P90:P125" si="44">H90/G90</f>
        <v>0.93925274324703223</v>
      </c>
      <c r="Q90" s="34">
        <f t="shared" ref="Q90:Q125" si="45">I90/H90</f>
        <v>1.0149321692349689</v>
      </c>
      <c r="R90" s="17">
        <v>0.93365841296245333</v>
      </c>
      <c r="S90" s="16">
        <v>88359914.200000003</v>
      </c>
      <c r="T90" s="17">
        <v>0.93365841296245333</v>
      </c>
      <c r="U90" s="16">
        <v>0</v>
      </c>
      <c r="V90" s="17">
        <v>1.0458264855569488</v>
      </c>
      <c r="W90" s="18"/>
    </row>
    <row r="91" spans="1:23" s="19" customFormat="1" ht="38.25" outlineLevel="1" x14ac:dyDescent="0.25">
      <c r="A91" s="14" t="s">
        <v>91</v>
      </c>
      <c r="B91" s="15" t="s">
        <v>92</v>
      </c>
      <c r="C91" s="14" t="s">
        <v>91</v>
      </c>
      <c r="D91" s="26">
        <f>SUM(D92:D118)</f>
        <v>1718980227.2099998</v>
      </c>
      <c r="E91" s="73">
        <v>1146840066.3800001</v>
      </c>
      <c r="F91" s="26">
        <f>SUM(F92:F118)</f>
        <v>2081780690.5500002</v>
      </c>
      <c r="G91" s="26">
        <f>SUM(G92:G118)</f>
        <v>1977500168.0900002</v>
      </c>
      <c r="H91" s="26">
        <f>SUM(H92:H118)</f>
        <v>1857372457.6500001</v>
      </c>
      <c r="I91" s="26">
        <f>SUM(I92:I118)</f>
        <v>1885107057.52</v>
      </c>
      <c r="J91" s="33">
        <f t="shared" si="21"/>
        <v>258519940.88000035</v>
      </c>
      <c r="K91" s="33">
        <f t="shared" si="38"/>
        <v>15.039145697422754</v>
      </c>
      <c r="L91" s="33">
        <f t="shared" si="22"/>
        <v>-104280522.46000004</v>
      </c>
      <c r="M91" s="33">
        <f t="shared" si="42"/>
        <v>-5.0091982759456499</v>
      </c>
      <c r="N91" s="33">
        <f t="shared" si="39"/>
        <v>1.2110556349614594</v>
      </c>
      <c r="O91" s="33">
        <f t="shared" si="43"/>
        <v>0.94990801724054352</v>
      </c>
      <c r="P91" s="33">
        <f t="shared" si="44"/>
        <v>0.93925274324703223</v>
      </c>
      <c r="Q91" s="34">
        <f t="shared" si="45"/>
        <v>1.0149321692349689</v>
      </c>
      <c r="R91" s="17">
        <v>0.86220561095582915</v>
      </c>
      <c r="S91" s="16">
        <v>183283574.44</v>
      </c>
      <c r="T91" s="17">
        <v>0.86220561095582915</v>
      </c>
      <c r="U91" s="16">
        <v>0</v>
      </c>
      <c r="V91" s="17">
        <v>0.96594386281464484</v>
      </c>
      <c r="W91" s="18"/>
    </row>
    <row r="92" spans="1:23" s="5" customFormat="1" ht="38.25" outlineLevel="2" x14ac:dyDescent="0.25">
      <c r="A92" s="10" t="s">
        <v>93</v>
      </c>
      <c r="B92" s="11" t="s">
        <v>253</v>
      </c>
      <c r="C92" s="51" t="s">
        <v>254</v>
      </c>
      <c r="D92" s="70">
        <v>191253206</v>
      </c>
      <c r="E92" s="74">
        <v>157260296</v>
      </c>
      <c r="F92" s="70">
        <v>219409204</v>
      </c>
      <c r="G92" s="81">
        <v>320201847</v>
      </c>
      <c r="H92" s="81">
        <v>313297118</v>
      </c>
      <c r="I92" s="81">
        <v>303319381</v>
      </c>
      <c r="J92" s="6">
        <f t="shared" si="21"/>
        <v>128948641</v>
      </c>
      <c r="K92" s="6">
        <f t="shared" si="38"/>
        <v>67.422995774512685</v>
      </c>
      <c r="L92" s="32">
        <f t="shared" si="22"/>
        <v>100792643</v>
      </c>
      <c r="M92" s="32">
        <f t="shared" si="42"/>
        <v>45.938201844987304</v>
      </c>
      <c r="N92" s="32">
        <f t="shared" si="39"/>
        <v>1.1472184366938141</v>
      </c>
      <c r="O92" s="32">
        <f t="shared" si="43"/>
        <v>1.4593820184498731</v>
      </c>
      <c r="P92" s="32">
        <f t="shared" si="44"/>
        <v>0.97843632363557231</v>
      </c>
      <c r="Q92" s="35">
        <f>I92/H92</f>
        <v>0.96815247754688893</v>
      </c>
      <c r="R92" s="12">
        <v>1</v>
      </c>
      <c r="S92" s="2">
        <v>0</v>
      </c>
      <c r="T92" s="12">
        <v>1</v>
      </c>
      <c r="U92" s="2">
        <v>0</v>
      </c>
      <c r="V92" s="12">
        <v>1</v>
      </c>
      <c r="W92" s="4"/>
    </row>
    <row r="93" spans="1:23" s="5" customFormat="1" ht="38.25" outlineLevel="2" x14ac:dyDescent="0.25">
      <c r="A93" s="10" t="s">
        <v>94</v>
      </c>
      <c r="B93" s="11" t="s">
        <v>255</v>
      </c>
      <c r="C93" s="51" t="s">
        <v>256</v>
      </c>
      <c r="D93" s="70">
        <v>31332251</v>
      </c>
      <c r="E93" s="74">
        <v>5246400</v>
      </c>
      <c r="F93" s="70">
        <v>8586461</v>
      </c>
      <c r="G93" s="81">
        <v>16638157</v>
      </c>
      <c r="H93" s="81">
        <v>0</v>
      </c>
      <c r="I93" s="81">
        <v>0</v>
      </c>
      <c r="J93" s="6">
        <f t="shared" si="21"/>
        <v>-14694094</v>
      </c>
      <c r="K93" s="6">
        <f t="shared" si="38"/>
        <v>-46.897664645926653</v>
      </c>
      <c r="L93" s="32">
        <f t="shared" si="22"/>
        <v>8051696</v>
      </c>
      <c r="M93" s="32">
        <f t="shared" si="42"/>
        <v>93.771997566867185</v>
      </c>
      <c r="N93" s="32">
        <f t="shared" si="39"/>
        <v>0.27404545559142879</v>
      </c>
      <c r="O93" s="32">
        <f t="shared" si="43"/>
        <v>1.9377199756686718</v>
      </c>
      <c r="P93" s="71">
        <f t="shared" si="44"/>
        <v>0</v>
      </c>
      <c r="Q93" s="72" t="s">
        <v>124</v>
      </c>
      <c r="R93" s="12">
        <v>1</v>
      </c>
      <c r="S93" s="2">
        <v>0</v>
      </c>
      <c r="T93" s="12">
        <v>1</v>
      </c>
      <c r="U93" s="2">
        <v>0</v>
      </c>
      <c r="V93" s="12">
        <v>1.3476842456780291</v>
      </c>
      <c r="W93" s="4"/>
    </row>
    <row r="94" spans="1:23" s="5" customFormat="1" ht="38.25" outlineLevel="2" x14ac:dyDescent="0.25">
      <c r="A94" s="67"/>
      <c r="B94" s="68" t="s">
        <v>210</v>
      </c>
      <c r="C94" s="51" t="s">
        <v>211</v>
      </c>
      <c r="D94" s="70">
        <v>1000000</v>
      </c>
      <c r="E94" s="74"/>
      <c r="F94" s="70">
        <v>0</v>
      </c>
      <c r="G94" s="70">
        <v>0</v>
      </c>
      <c r="H94" s="70">
        <v>0</v>
      </c>
      <c r="I94" s="70">
        <v>0</v>
      </c>
      <c r="J94" s="66">
        <f t="shared" si="21"/>
        <v>-1000000</v>
      </c>
      <c r="K94" s="66">
        <f t="shared" si="38"/>
        <v>-100</v>
      </c>
      <c r="L94" s="71">
        <f t="shared" si="22"/>
        <v>0</v>
      </c>
      <c r="M94" s="71" t="s">
        <v>124</v>
      </c>
      <c r="N94" s="71">
        <f t="shared" si="39"/>
        <v>0</v>
      </c>
      <c r="O94" s="71" t="s">
        <v>124</v>
      </c>
      <c r="P94" s="71" t="s">
        <v>124</v>
      </c>
      <c r="Q94" s="71" t="s">
        <v>124</v>
      </c>
      <c r="R94" s="69"/>
      <c r="S94" s="64"/>
      <c r="T94" s="69"/>
      <c r="U94" s="64"/>
      <c r="V94" s="69"/>
      <c r="W94" s="65"/>
    </row>
    <row r="95" spans="1:23" s="5" customFormat="1" ht="89.25" outlineLevel="2" x14ac:dyDescent="0.25">
      <c r="A95" s="10"/>
      <c r="B95" s="11" t="s">
        <v>258</v>
      </c>
      <c r="C95" s="51" t="s">
        <v>257</v>
      </c>
      <c r="D95" s="70">
        <v>33770088.880000003</v>
      </c>
      <c r="E95" s="74"/>
      <c r="F95" s="70">
        <v>80011820.420000002</v>
      </c>
      <c r="G95" s="81">
        <v>54830751.329999998</v>
      </c>
      <c r="H95" s="81">
        <v>33150995.079999998</v>
      </c>
      <c r="I95" s="81">
        <v>33150995.079999998</v>
      </c>
      <c r="J95" s="6">
        <f t="shared" si="21"/>
        <v>21060662.449999996</v>
      </c>
      <c r="K95" s="66">
        <f t="shared" si="38"/>
        <v>62.364841634968172</v>
      </c>
      <c r="L95" s="32">
        <f t="shared" si="22"/>
        <v>-25181069.090000004</v>
      </c>
      <c r="M95" s="71">
        <f t="shared" si="42"/>
        <v>-31.471686255629379</v>
      </c>
      <c r="N95" s="71">
        <f t="shared" si="39"/>
        <v>2.3693103297511962</v>
      </c>
      <c r="O95" s="71">
        <f t="shared" si="43"/>
        <v>0.68528313744370617</v>
      </c>
      <c r="P95" s="71">
        <f t="shared" si="44"/>
        <v>0.60460588767934365</v>
      </c>
      <c r="Q95" s="72">
        <f t="shared" ref="Q95:Q114" si="46">I95/H95</f>
        <v>1</v>
      </c>
      <c r="R95" s="12"/>
      <c r="S95" s="2"/>
      <c r="T95" s="12"/>
      <c r="U95" s="2"/>
      <c r="V95" s="12"/>
      <c r="W95" s="4"/>
    </row>
    <row r="96" spans="1:23" s="5" customFormat="1" ht="38.25" outlineLevel="2" x14ac:dyDescent="0.25">
      <c r="A96" s="10" t="s">
        <v>95</v>
      </c>
      <c r="B96" s="20" t="s">
        <v>122</v>
      </c>
      <c r="C96" s="51" t="s">
        <v>95</v>
      </c>
      <c r="D96" s="70">
        <v>3816566</v>
      </c>
      <c r="E96" s="74">
        <v>6283049.5700000003</v>
      </c>
      <c r="F96" s="70">
        <v>0</v>
      </c>
      <c r="G96" s="70">
        <v>0</v>
      </c>
      <c r="H96" s="70">
        <v>0</v>
      </c>
      <c r="I96" s="70">
        <v>0</v>
      </c>
      <c r="J96" s="6">
        <f t="shared" si="21"/>
        <v>-3816566</v>
      </c>
      <c r="K96" s="66">
        <f t="shared" si="38"/>
        <v>-100</v>
      </c>
      <c r="L96" s="71">
        <f t="shared" si="22"/>
        <v>0</v>
      </c>
      <c r="M96" s="71" t="s">
        <v>124</v>
      </c>
      <c r="N96" s="71">
        <f t="shared" si="39"/>
        <v>0</v>
      </c>
      <c r="O96" s="71" t="s">
        <v>124</v>
      </c>
      <c r="P96" s="71" t="s">
        <v>124</v>
      </c>
      <c r="Q96" s="71" t="s">
        <v>124</v>
      </c>
      <c r="R96" s="12">
        <v>0.25132198280000001</v>
      </c>
      <c r="S96" s="2">
        <v>18716950.43</v>
      </c>
      <c r="T96" s="12">
        <v>0.25132198280000001</v>
      </c>
      <c r="U96" s="2">
        <v>0</v>
      </c>
      <c r="V96" s="12">
        <v>1</v>
      </c>
      <c r="W96" s="4"/>
    </row>
    <row r="97" spans="1:23" s="5" customFormat="1" ht="63.75" outlineLevel="2" x14ac:dyDescent="0.25">
      <c r="A97" s="10"/>
      <c r="B97" s="60" t="s">
        <v>260</v>
      </c>
      <c r="C97" s="113" t="s">
        <v>259</v>
      </c>
      <c r="D97" s="70">
        <v>16970344.879999999</v>
      </c>
      <c r="E97" s="74"/>
      <c r="F97" s="70">
        <v>48165616</v>
      </c>
      <c r="G97" s="81">
        <v>51049577</v>
      </c>
      <c r="H97" s="81">
        <v>51894204</v>
      </c>
      <c r="I97" s="81">
        <v>53840354</v>
      </c>
      <c r="J97" s="6">
        <f t="shared" ref="J97:J99" si="47">G97-D97</f>
        <v>34079232.120000005</v>
      </c>
      <c r="K97" s="66">
        <f t="shared" si="38"/>
        <v>200.81637916600783</v>
      </c>
      <c r="L97" s="71">
        <f t="shared" si="22"/>
        <v>2883961</v>
      </c>
      <c r="M97" s="71">
        <f t="shared" si="42"/>
        <v>5.9875928919916674</v>
      </c>
      <c r="N97" s="71">
        <f t="shared" si="39"/>
        <v>2.8382225783027222</v>
      </c>
      <c r="O97" s="71">
        <f t="shared" si="43"/>
        <v>1.0598759289199167</v>
      </c>
      <c r="P97" s="71">
        <f t="shared" si="44"/>
        <v>1.0165452301397131</v>
      </c>
      <c r="Q97" s="72">
        <f t="shared" si="46"/>
        <v>1.0375022613315352</v>
      </c>
      <c r="R97" s="12"/>
      <c r="S97" s="2"/>
      <c r="T97" s="12"/>
      <c r="U97" s="2"/>
      <c r="V97" s="12"/>
      <c r="W97" s="4"/>
    </row>
    <row r="98" spans="1:23" s="5" customFormat="1" ht="38.25" outlineLevel="2" x14ac:dyDescent="0.25">
      <c r="A98" s="10"/>
      <c r="B98" s="60" t="s">
        <v>175</v>
      </c>
      <c r="C98" s="114" t="s">
        <v>176</v>
      </c>
      <c r="D98" s="70">
        <v>6819501.9100000001</v>
      </c>
      <c r="E98" s="74"/>
      <c r="F98" s="70">
        <v>0</v>
      </c>
      <c r="G98" s="70">
        <v>0</v>
      </c>
      <c r="H98" s="70">
        <v>0</v>
      </c>
      <c r="I98" s="70">
        <v>0</v>
      </c>
      <c r="J98" s="6">
        <f t="shared" si="47"/>
        <v>-6819501.9100000001</v>
      </c>
      <c r="K98" s="66">
        <f t="shared" si="38"/>
        <v>-100</v>
      </c>
      <c r="L98" s="71">
        <f t="shared" si="22"/>
        <v>0</v>
      </c>
      <c r="M98" s="71" t="s">
        <v>124</v>
      </c>
      <c r="N98" s="71">
        <f t="shared" si="39"/>
        <v>0</v>
      </c>
      <c r="O98" s="71" t="s">
        <v>124</v>
      </c>
      <c r="P98" s="71" t="s">
        <v>124</v>
      </c>
      <c r="Q98" s="71" t="s">
        <v>124</v>
      </c>
      <c r="R98" s="12"/>
      <c r="S98" s="2"/>
      <c r="T98" s="12"/>
      <c r="U98" s="2"/>
      <c r="V98" s="12"/>
      <c r="W98" s="4"/>
    </row>
    <row r="99" spans="1:23" s="5" customFormat="1" ht="51" outlineLevel="2" x14ac:dyDescent="0.25">
      <c r="A99" s="10"/>
      <c r="B99" s="60" t="s">
        <v>177</v>
      </c>
      <c r="C99" s="114" t="s">
        <v>178</v>
      </c>
      <c r="D99" s="70">
        <v>112073940</v>
      </c>
      <c r="E99" s="74"/>
      <c r="F99" s="70">
        <v>0</v>
      </c>
      <c r="G99" s="70">
        <v>0</v>
      </c>
      <c r="H99" s="70">
        <v>0</v>
      </c>
      <c r="I99" s="70">
        <v>0</v>
      </c>
      <c r="J99" s="6">
        <f t="shared" si="47"/>
        <v>-112073940</v>
      </c>
      <c r="K99" s="66">
        <f t="shared" si="38"/>
        <v>-100</v>
      </c>
      <c r="L99" s="71">
        <f t="shared" si="22"/>
        <v>0</v>
      </c>
      <c r="M99" s="71" t="s">
        <v>124</v>
      </c>
      <c r="N99" s="71">
        <f t="shared" si="39"/>
        <v>0</v>
      </c>
      <c r="O99" s="71" t="s">
        <v>124</v>
      </c>
      <c r="P99" s="71" t="s">
        <v>124</v>
      </c>
      <c r="Q99" s="71" t="s">
        <v>124</v>
      </c>
      <c r="R99" s="12"/>
      <c r="S99" s="2"/>
      <c r="T99" s="12"/>
      <c r="U99" s="2"/>
      <c r="V99" s="12"/>
      <c r="W99" s="4"/>
    </row>
    <row r="100" spans="1:23" s="5" customFormat="1" ht="38.25" outlineLevel="2" x14ac:dyDescent="0.25">
      <c r="A100" s="10" t="s">
        <v>96</v>
      </c>
      <c r="B100" s="11" t="s">
        <v>261</v>
      </c>
      <c r="C100" s="51" t="s">
        <v>262</v>
      </c>
      <c r="D100" s="70">
        <v>0</v>
      </c>
      <c r="E100" s="74">
        <v>1907540</v>
      </c>
      <c r="F100" s="70">
        <v>1311434</v>
      </c>
      <c r="G100" s="81">
        <v>653805</v>
      </c>
      <c r="H100" s="81">
        <v>649248</v>
      </c>
      <c r="I100" s="81">
        <v>645239</v>
      </c>
      <c r="J100" s="6">
        <f t="shared" si="21"/>
        <v>653805</v>
      </c>
      <c r="K100" s="66" t="s">
        <v>124</v>
      </c>
      <c r="L100" s="71">
        <f t="shared" si="22"/>
        <v>-657629</v>
      </c>
      <c r="M100" s="71">
        <f t="shared" si="42"/>
        <v>-50.145794603464608</v>
      </c>
      <c r="N100" s="71" t="s">
        <v>124</v>
      </c>
      <c r="O100" s="71">
        <f t="shared" si="43"/>
        <v>0.49854205396535395</v>
      </c>
      <c r="P100" s="71">
        <f t="shared" si="44"/>
        <v>0.99303003189024253</v>
      </c>
      <c r="Q100" s="72">
        <f t="shared" si="46"/>
        <v>0.99382516388190645</v>
      </c>
      <c r="R100" s="12">
        <v>1</v>
      </c>
      <c r="S100" s="2">
        <v>0</v>
      </c>
      <c r="T100" s="12">
        <v>1</v>
      </c>
      <c r="U100" s="2">
        <v>0</v>
      </c>
      <c r="V100" s="12">
        <v>1</v>
      </c>
      <c r="W100" s="4"/>
    </row>
    <row r="101" spans="1:23" s="5" customFormat="1" ht="25.5" outlineLevel="2" x14ac:dyDescent="0.25">
      <c r="A101" s="10" t="s">
        <v>97</v>
      </c>
      <c r="B101" s="11" t="s">
        <v>263</v>
      </c>
      <c r="C101" s="51" t="s">
        <v>264</v>
      </c>
      <c r="D101" s="70">
        <v>0</v>
      </c>
      <c r="E101" s="74">
        <v>34848.04</v>
      </c>
      <c r="F101" s="70">
        <v>5737971.5</v>
      </c>
      <c r="G101" s="81">
        <v>0</v>
      </c>
      <c r="H101" s="81">
        <v>1843310.1</v>
      </c>
      <c r="I101" s="81">
        <v>0</v>
      </c>
      <c r="J101" s="6">
        <f t="shared" si="21"/>
        <v>0</v>
      </c>
      <c r="K101" s="66" t="s">
        <v>124</v>
      </c>
      <c r="L101" s="71">
        <f t="shared" si="22"/>
        <v>-5737971.5</v>
      </c>
      <c r="M101" s="71">
        <f t="shared" si="42"/>
        <v>-100</v>
      </c>
      <c r="N101" s="71" t="s">
        <v>124</v>
      </c>
      <c r="O101" s="71">
        <f t="shared" si="43"/>
        <v>0</v>
      </c>
      <c r="P101" s="71" t="s">
        <v>124</v>
      </c>
      <c r="Q101" s="72">
        <f t="shared" si="46"/>
        <v>0</v>
      </c>
      <c r="R101" s="12">
        <v>1</v>
      </c>
      <c r="S101" s="2">
        <v>0</v>
      </c>
      <c r="T101" s="12">
        <v>1</v>
      </c>
      <c r="U101" s="2">
        <v>0</v>
      </c>
      <c r="V101" s="12">
        <v>1</v>
      </c>
      <c r="W101" s="4"/>
    </row>
    <row r="102" spans="1:23" s="5" customFormat="1" ht="51" outlineLevel="2" x14ac:dyDescent="0.25">
      <c r="A102" s="67"/>
      <c r="B102" s="76" t="s">
        <v>202</v>
      </c>
      <c r="C102" s="115" t="s">
        <v>203</v>
      </c>
      <c r="D102" s="70">
        <v>0</v>
      </c>
      <c r="E102" s="74"/>
      <c r="F102" s="70">
        <v>740424.75</v>
      </c>
      <c r="G102" s="70">
        <v>0</v>
      </c>
      <c r="H102" s="70">
        <v>0</v>
      </c>
      <c r="I102" s="70">
        <v>0</v>
      </c>
      <c r="J102" s="66">
        <f t="shared" si="21"/>
        <v>0</v>
      </c>
      <c r="K102" s="66" t="s">
        <v>124</v>
      </c>
      <c r="L102" s="71">
        <f t="shared" si="22"/>
        <v>-740424.75</v>
      </c>
      <c r="M102" s="71">
        <f t="shared" si="42"/>
        <v>-100</v>
      </c>
      <c r="N102" s="71" t="s">
        <v>124</v>
      </c>
      <c r="O102" s="71">
        <f t="shared" si="43"/>
        <v>0</v>
      </c>
      <c r="P102" s="71" t="s">
        <v>124</v>
      </c>
      <c r="Q102" s="72" t="s">
        <v>124</v>
      </c>
      <c r="R102" s="69"/>
      <c r="S102" s="64"/>
      <c r="T102" s="69"/>
      <c r="U102" s="64"/>
      <c r="V102" s="69"/>
      <c r="W102" s="65"/>
    </row>
    <row r="103" spans="1:23" s="5" customFormat="1" ht="51" outlineLevel="2" x14ac:dyDescent="0.25">
      <c r="A103" s="10" t="s">
        <v>98</v>
      </c>
      <c r="B103" s="11" t="s">
        <v>99</v>
      </c>
      <c r="C103" s="51" t="s">
        <v>98</v>
      </c>
      <c r="D103" s="70">
        <v>22160000</v>
      </c>
      <c r="E103" s="74">
        <v>31076490</v>
      </c>
      <c r="F103" s="70">
        <v>22671020.399999999</v>
      </c>
      <c r="G103" s="70">
        <v>0</v>
      </c>
      <c r="H103" s="70">
        <v>0</v>
      </c>
      <c r="I103" s="70">
        <v>0</v>
      </c>
      <c r="J103" s="6">
        <f t="shared" si="21"/>
        <v>-22160000</v>
      </c>
      <c r="K103" s="66">
        <f t="shared" si="38"/>
        <v>-100</v>
      </c>
      <c r="L103" s="71">
        <f t="shared" si="22"/>
        <v>-22671020.399999999</v>
      </c>
      <c r="M103" s="71">
        <f t="shared" si="42"/>
        <v>-100</v>
      </c>
      <c r="N103" s="71">
        <f t="shared" si="39"/>
        <v>1.023060487364621</v>
      </c>
      <c r="O103" s="71">
        <f t="shared" si="43"/>
        <v>0</v>
      </c>
      <c r="P103" s="71" t="s">
        <v>124</v>
      </c>
      <c r="Q103" s="72" t="s">
        <v>124</v>
      </c>
      <c r="R103" s="12">
        <v>1</v>
      </c>
      <c r="S103" s="2">
        <v>0</v>
      </c>
      <c r="T103" s="12">
        <v>1</v>
      </c>
      <c r="U103" s="2">
        <v>0</v>
      </c>
      <c r="V103" s="12">
        <v>1</v>
      </c>
      <c r="W103" s="4"/>
    </row>
    <row r="104" spans="1:23" s="5" customFormat="1" ht="25.5" outlineLevel="2" x14ac:dyDescent="0.25">
      <c r="A104" s="10" t="s">
        <v>100</v>
      </c>
      <c r="B104" s="11" t="s">
        <v>266</v>
      </c>
      <c r="C104" s="51" t="s">
        <v>265</v>
      </c>
      <c r="D104" s="70">
        <v>161202427.05000001</v>
      </c>
      <c r="E104" s="74">
        <v>49032055.57</v>
      </c>
      <c r="F104" s="70">
        <v>304913030.37</v>
      </c>
      <c r="G104" s="78">
        <v>228598887.30000001</v>
      </c>
      <c r="H104" s="78">
        <v>139050500</v>
      </c>
      <c r="I104" s="78">
        <v>142057089</v>
      </c>
      <c r="J104" s="6">
        <f t="shared" si="21"/>
        <v>67396460.25</v>
      </c>
      <c r="K104" s="66">
        <f t="shared" si="38"/>
        <v>41.808589041339758</v>
      </c>
      <c r="L104" s="71">
        <f t="shared" si="22"/>
        <v>-76314143.069999993</v>
      </c>
      <c r="M104" s="71">
        <f t="shared" si="42"/>
        <v>-25.028167204725818</v>
      </c>
      <c r="N104" s="71">
        <f t="shared" si="39"/>
        <v>1.8914915609516563</v>
      </c>
      <c r="O104" s="71">
        <f t="shared" si="43"/>
        <v>0.74971832795274185</v>
      </c>
      <c r="P104" s="71">
        <f t="shared" si="44"/>
        <v>0.60827286450225859</v>
      </c>
      <c r="Q104" s="72">
        <f t="shared" si="46"/>
        <v>1.0216222811136961</v>
      </c>
      <c r="R104" s="12">
        <v>0.74197044102520038</v>
      </c>
      <c r="S104" s="2">
        <v>17051514.420000002</v>
      </c>
      <c r="T104" s="12">
        <v>0.74197044102520038</v>
      </c>
      <c r="U104" s="2">
        <v>0</v>
      </c>
      <c r="V104" s="12">
        <v>0.99331507431109844</v>
      </c>
      <c r="W104" s="4"/>
    </row>
    <row r="105" spans="1:23" s="5" customFormat="1" ht="38.25" outlineLevel="2" x14ac:dyDescent="0.25">
      <c r="A105" s="10" t="s">
        <v>101</v>
      </c>
      <c r="B105" s="11" t="s">
        <v>267</v>
      </c>
      <c r="C105" s="51" t="s">
        <v>268</v>
      </c>
      <c r="D105" s="70">
        <v>58805805.240000002</v>
      </c>
      <c r="E105" s="74">
        <v>47552048.049999997</v>
      </c>
      <c r="F105" s="70">
        <v>62869697</v>
      </c>
      <c r="G105" s="78">
        <v>74881367.700000003</v>
      </c>
      <c r="H105" s="78">
        <v>77762276.099999994</v>
      </c>
      <c r="I105" s="78">
        <v>80667295</v>
      </c>
      <c r="J105" s="6">
        <f t="shared" si="21"/>
        <v>16075562.460000001</v>
      </c>
      <c r="K105" s="66">
        <f t="shared" si="38"/>
        <v>27.336693026125474</v>
      </c>
      <c r="L105" s="71">
        <f t="shared" si="22"/>
        <v>12011670.700000003</v>
      </c>
      <c r="M105" s="71">
        <f t="shared" si="42"/>
        <v>19.1056602356458</v>
      </c>
      <c r="N105" s="71">
        <f t="shared" si="39"/>
        <v>1.0691069826085082</v>
      </c>
      <c r="O105" s="71">
        <f t="shared" si="43"/>
        <v>1.1910566023564579</v>
      </c>
      <c r="P105" s="71">
        <f t="shared" si="44"/>
        <v>1.0384729671544179</v>
      </c>
      <c r="Q105" s="72">
        <f t="shared" si="46"/>
        <v>1.0373576886595273</v>
      </c>
      <c r="R105" s="12">
        <v>0.72940761307689461</v>
      </c>
      <c r="S105" s="2">
        <v>17640646.949999999</v>
      </c>
      <c r="T105" s="12">
        <v>0.72940761307689461</v>
      </c>
      <c r="U105" s="2">
        <v>0</v>
      </c>
      <c r="V105" s="12">
        <v>0.89743470146433391</v>
      </c>
      <c r="W105" s="4"/>
    </row>
    <row r="106" spans="1:23" s="5" customFormat="1" ht="51" outlineLevel="2" x14ac:dyDescent="0.25">
      <c r="A106" s="10" t="s">
        <v>102</v>
      </c>
      <c r="B106" s="11" t="s">
        <v>269</v>
      </c>
      <c r="C106" s="51" t="s">
        <v>270</v>
      </c>
      <c r="D106" s="70">
        <v>64258647.170000002</v>
      </c>
      <c r="E106" s="74">
        <v>52202158.899999999</v>
      </c>
      <c r="F106" s="70">
        <v>68323200</v>
      </c>
      <c r="G106" s="81">
        <v>77202700</v>
      </c>
      <c r="H106" s="81">
        <v>79017800</v>
      </c>
      <c r="I106" s="81">
        <v>82178300</v>
      </c>
      <c r="J106" s="6">
        <f t="shared" si="21"/>
        <v>12944052.829999998</v>
      </c>
      <c r="K106" s="66">
        <f t="shared" si="38"/>
        <v>20.143674664914357</v>
      </c>
      <c r="L106" s="71">
        <f t="shared" si="22"/>
        <v>8879500</v>
      </c>
      <c r="M106" s="71">
        <f t="shared" si="42"/>
        <v>12.996317502693074</v>
      </c>
      <c r="N106" s="71">
        <f t="shared" si="39"/>
        <v>1.0632530096571593</v>
      </c>
      <c r="O106" s="71">
        <f t="shared" si="43"/>
        <v>1.1299631750269308</v>
      </c>
      <c r="P106" s="71">
        <f t="shared" si="44"/>
        <v>1.0235108357609255</v>
      </c>
      <c r="Q106" s="72">
        <f t="shared" si="46"/>
        <v>1.0399973170602066</v>
      </c>
      <c r="R106" s="12">
        <v>0.74949474226774515</v>
      </c>
      <c r="S106" s="2">
        <v>17447641.100000001</v>
      </c>
      <c r="T106" s="12">
        <v>0.74949474226774515</v>
      </c>
      <c r="U106" s="2">
        <v>0</v>
      </c>
      <c r="V106" s="12">
        <v>0.91686688443197639</v>
      </c>
      <c r="W106" s="4"/>
    </row>
    <row r="107" spans="1:23" s="5" customFormat="1" ht="76.5" outlineLevel="2" x14ac:dyDescent="0.25">
      <c r="A107" s="10" t="s">
        <v>103</v>
      </c>
      <c r="B107" s="11" t="s">
        <v>271</v>
      </c>
      <c r="C107" s="51" t="s">
        <v>272</v>
      </c>
      <c r="D107" s="70">
        <v>15123028.060000001</v>
      </c>
      <c r="E107" s="74">
        <v>14720752.26</v>
      </c>
      <c r="F107" s="70">
        <v>22110400</v>
      </c>
      <c r="G107" s="81">
        <v>21122200</v>
      </c>
      <c r="H107" s="81">
        <v>21122200</v>
      </c>
      <c r="I107" s="81">
        <v>21122200</v>
      </c>
      <c r="J107" s="6">
        <f t="shared" si="21"/>
        <v>5999171.9399999995</v>
      </c>
      <c r="K107" s="66">
        <f t="shared" si="38"/>
        <v>39.669118619621202</v>
      </c>
      <c r="L107" s="71">
        <f t="shared" si="22"/>
        <v>-988200</v>
      </c>
      <c r="M107" s="71">
        <f t="shared" si="42"/>
        <v>-4.4693899703307096</v>
      </c>
      <c r="N107" s="71">
        <f t="shared" si="39"/>
        <v>1.4620352426959657</v>
      </c>
      <c r="O107" s="71">
        <f t="shared" si="43"/>
        <v>0.95530610029669294</v>
      </c>
      <c r="P107" s="71">
        <f t="shared" si="44"/>
        <v>1</v>
      </c>
      <c r="Q107" s="72">
        <f t="shared" si="46"/>
        <v>1</v>
      </c>
      <c r="R107" s="12">
        <v>0.70485079562209219</v>
      </c>
      <c r="S107" s="2">
        <v>6164167.4299999997</v>
      </c>
      <c r="T107" s="12">
        <v>0.70485079562209219</v>
      </c>
      <c r="U107" s="2">
        <v>0</v>
      </c>
      <c r="V107" s="12">
        <v>0.8641548314534202</v>
      </c>
      <c r="W107" s="4"/>
    </row>
    <row r="108" spans="1:23" s="5" customFormat="1" ht="63.75" outlineLevel="2" x14ac:dyDescent="0.25">
      <c r="A108" s="10" t="s">
        <v>104</v>
      </c>
      <c r="B108" s="11" t="s">
        <v>273</v>
      </c>
      <c r="C108" s="51" t="s">
        <v>274</v>
      </c>
      <c r="D108" s="70">
        <v>5631133.7000000002</v>
      </c>
      <c r="E108" s="74">
        <v>2829770.2</v>
      </c>
      <c r="F108" s="70">
        <v>9998500</v>
      </c>
      <c r="G108" s="81">
        <v>10876300</v>
      </c>
      <c r="H108" s="81">
        <v>7250900</v>
      </c>
      <c r="I108" s="81">
        <v>6344500</v>
      </c>
      <c r="J108" s="6">
        <f t="shared" si="21"/>
        <v>5245166.3</v>
      </c>
      <c r="K108" s="66">
        <f t="shared" si="38"/>
        <v>93.145831362519402</v>
      </c>
      <c r="L108" s="71">
        <f t="shared" si="22"/>
        <v>877800</v>
      </c>
      <c r="M108" s="71">
        <f t="shared" si="42"/>
        <v>8.7793168975346418</v>
      </c>
      <c r="N108" s="71">
        <f t="shared" si="39"/>
        <v>1.7755749610420366</v>
      </c>
      <c r="O108" s="71">
        <f t="shared" si="43"/>
        <v>1.0877931689753464</v>
      </c>
      <c r="P108" s="71">
        <f t="shared" si="44"/>
        <v>0.66666973143440322</v>
      </c>
      <c r="Q108" s="72">
        <f t="shared" si="46"/>
        <v>0.87499482822821995</v>
      </c>
      <c r="R108" s="12">
        <v>0.36348540160049325</v>
      </c>
      <c r="S108" s="2">
        <v>4955329.8</v>
      </c>
      <c r="T108" s="12">
        <v>0.36348540160049325</v>
      </c>
      <c r="U108" s="2">
        <v>0</v>
      </c>
      <c r="V108" s="12">
        <v>0.83479706087451</v>
      </c>
      <c r="W108" s="4"/>
    </row>
    <row r="109" spans="1:23" s="5" customFormat="1" ht="51" outlineLevel="2" x14ac:dyDescent="0.25">
      <c r="A109" s="10" t="s">
        <v>105</v>
      </c>
      <c r="B109" s="11" t="s">
        <v>275</v>
      </c>
      <c r="C109" s="51" t="s">
        <v>276</v>
      </c>
      <c r="D109" s="70">
        <v>5517242.5899999999</v>
      </c>
      <c r="E109" s="74">
        <v>4090784.2</v>
      </c>
      <c r="F109" s="70">
        <v>6458500</v>
      </c>
      <c r="G109" s="81">
        <v>6157700</v>
      </c>
      <c r="H109" s="81">
        <v>6366800</v>
      </c>
      <c r="I109" s="81">
        <v>6593500</v>
      </c>
      <c r="J109" s="6">
        <f t="shared" si="21"/>
        <v>640457.41000000015</v>
      </c>
      <c r="K109" s="66">
        <f t="shared" si="38"/>
        <v>11.608288008956308</v>
      </c>
      <c r="L109" s="71">
        <f t="shared" si="22"/>
        <v>-300800</v>
      </c>
      <c r="M109" s="71">
        <f t="shared" si="42"/>
        <v>-4.6574281954014083</v>
      </c>
      <c r="N109" s="71">
        <f t="shared" si="39"/>
        <v>1.1706028681258331</v>
      </c>
      <c r="O109" s="71">
        <f t="shared" si="43"/>
        <v>0.95342571804598586</v>
      </c>
      <c r="P109" s="71">
        <f t="shared" si="44"/>
        <v>1.0339574841255663</v>
      </c>
      <c r="Q109" s="72">
        <f t="shared" si="46"/>
        <v>1.0356065841553057</v>
      </c>
      <c r="R109" s="12">
        <v>0.78346500938445629</v>
      </c>
      <c r="S109" s="2">
        <v>1130615.8</v>
      </c>
      <c r="T109" s="12">
        <v>0.78346500938445629</v>
      </c>
      <c r="U109" s="2">
        <v>0</v>
      </c>
      <c r="V109" s="12">
        <v>0.89657497393680585</v>
      </c>
      <c r="W109" s="4"/>
    </row>
    <row r="110" spans="1:23" s="5" customFormat="1" ht="63.75" outlineLevel="2" x14ac:dyDescent="0.25">
      <c r="A110" s="10" t="s">
        <v>106</v>
      </c>
      <c r="B110" s="11" t="s">
        <v>277</v>
      </c>
      <c r="C110" s="51" t="s">
        <v>278</v>
      </c>
      <c r="D110" s="70">
        <v>5707</v>
      </c>
      <c r="E110" s="74">
        <v>15375.36</v>
      </c>
      <c r="F110" s="70">
        <v>6680.23</v>
      </c>
      <c r="G110" s="78">
        <v>65353.760000000002</v>
      </c>
      <c r="H110" s="78">
        <v>2433.37</v>
      </c>
      <c r="I110" s="78">
        <v>2187.44</v>
      </c>
      <c r="J110" s="6">
        <f t="shared" si="21"/>
        <v>59646.76</v>
      </c>
      <c r="K110" s="66">
        <f t="shared" si="38"/>
        <v>1045.1508673558787</v>
      </c>
      <c r="L110" s="71">
        <f t="shared" si="22"/>
        <v>58673.53</v>
      </c>
      <c r="M110" s="71">
        <f t="shared" si="42"/>
        <v>878.31601606531513</v>
      </c>
      <c r="N110" s="71">
        <f t="shared" si="39"/>
        <v>1.1705326791659365</v>
      </c>
      <c r="O110" s="71">
        <f t="shared" si="43"/>
        <v>9.7831601606531517</v>
      </c>
      <c r="P110" s="71">
        <f t="shared" si="44"/>
        <v>3.7233817916520792E-2</v>
      </c>
      <c r="Q110" s="72">
        <f t="shared" si="46"/>
        <v>0.89893439961863597</v>
      </c>
      <c r="R110" s="12">
        <v>1</v>
      </c>
      <c r="S110" s="2">
        <v>0</v>
      </c>
      <c r="T110" s="12">
        <v>1</v>
      </c>
      <c r="U110" s="2">
        <v>0</v>
      </c>
      <c r="V110" s="12">
        <v>1</v>
      </c>
      <c r="W110" s="4"/>
    </row>
    <row r="111" spans="1:23" s="5" customFormat="1" ht="38.25" outlineLevel="2" x14ac:dyDescent="0.25">
      <c r="A111" s="10"/>
      <c r="B111" s="60" t="s">
        <v>179</v>
      </c>
      <c r="C111" s="114" t="s">
        <v>180</v>
      </c>
      <c r="D111" s="70">
        <v>0</v>
      </c>
      <c r="E111" s="74"/>
      <c r="F111" s="70">
        <v>879300</v>
      </c>
      <c r="G111" s="70">
        <v>0</v>
      </c>
      <c r="H111" s="70">
        <v>0</v>
      </c>
      <c r="I111" s="70">
        <v>0</v>
      </c>
      <c r="J111" s="6">
        <f t="shared" si="21"/>
        <v>0</v>
      </c>
      <c r="K111" s="66" t="s">
        <v>124</v>
      </c>
      <c r="L111" s="71">
        <f t="shared" si="22"/>
        <v>-879300</v>
      </c>
      <c r="M111" s="71">
        <f t="shared" si="42"/>
        <v>-100</v>
      </c>
      <c r="N111" s="71" t="s">
        <v>124</v>
      </c>
      <c r="O111" s="71">
        <f t="shared" si="43"/>
        <v>0</v>
      </c>
      <c r="P111" s="71" t="s">
        <v>124</v>
      </c>
      <c r="Q111" s="72" t="s">
        <v>124</v>
      </c>
      <c r="R111" s="12"/>
      <c r="S111" s="2"/>
      <c r="T111" s="12"/>
      <c r="U111" s="2"/>
      <c r="V111" s="12"/>
      <c r="W111" s="4"/>
    </row>
    <row r="112" spans="1:23" s="5" customFormat="1" ht="38.25" outlineLevel="2" x14ac:dyDescent="0.25">
      <c r="A112" s="10" t="s">
        <v>107</v>
      </c>
      <c r="B112" s="11" t="s">
        <v>279</v>
      </c>
      <c r="C112" s="51" t="s">
        <v>280</v>
      </c>
      <c r="D112" s="70">
        <v>4042857.41</v>
      </c>
      <c r="E112" s="74">
        <v>2184603.73</v>
      </c>
      <c r="F112" s="70">
        <v>2980308</v>
      </c>
      <c r="G112" s="81">
        <v>2979770</v>
      </c>
      <c r="H112" s="81">
        <v>3636621</v>
      </c>
      <c r="I112" s="81">
        <v>3778965</v>
      </c>
      <c r="J112" s="6">
        <f t="shared" si="21"/>
        <v>-1063087.4100000001</v>
      </c>
      <c r="K112" s="66">
        <f t="shared" si="38"/>
        <v>-26.295446566343287</v>
      </c>
      <c r="L112" s="71">
        <f t="shared" si="22"/>
        <v>-538</v>
      </c>
      <c r="M112" s="71">
        <f t="shared" si="42"/>
        <v>-1.8051825516025133E-2</v>
      </c>
      <c r="N112" s="71">
        <f t="shared" si="39"/>
        <v>0.73717860853272088</v>
      </c>
      <c r="O112" s="71">
        <f t="shared" si="43"/>
        <v>0.99981948174483981</v>
      </c>
      <c r="P112" s="71">
        <f t="shared" si="44"/>
        <v>1.220436812237186</v>
      </c>
      <c r="Q112" s="72">
        <f t="shared" si="46"/>
        <v>1.0391418297370003</v>
      </c>
      <c r="R112" s="12">
        <v>0.5205467971867741</v>
      </c>
      <c r="S112" s="2">
        <v>2012144.27</v>
      </c>
      <c r="T112" s="12">
        <v>0.5205467971867741</v>
      </c>
      <c r="U112" s="2">
        <v>0</v>
      </c>
      <c r="V112" s="12">
        <v>0.91345304342352918</v>
      </c>
      <c r="W112" s="4"/>
    </row>
    <row r="113" spans="1:23" s="5" customFormat="1" ht="25.5" outlineLevel="2" x14ac:dyDescent="0.25">
      <c r="A113" s="10" t="s">
        <v>108</v>
      </c>
      <c r="B113" s="11" t="s">
        <v>281</v>
      </c>
      <c r="C113" s="51" t="s">
        <v>282</v>
      </c>
      <c r="D113" s="70">
        <v>934632800</v>
      </c>
      <c r="E113" s="74">
        <v>756320000</v>
      </c>
      <c r="F113" s="70">
        <v>1047706900</v>
      </c>
      <c r="G113" s="81">
        <v>1056971500</v>
      </c>
      <c r="H113" s="81">
        <v>1072557800</v>
      </c>
      <c r="I113" s="81">
        <v>1101636800</v>
      </c>
      <c r="J113" s="6">
        <f t="shared" si="21"/>
        <v>122338700</v>
      </c>
      <c r="K113" s="66">
        <f t="shared" si="38"/>
        <v>13.089493542276713</v>
      </c>
      <c r="L113" s="71">
        <f t="shared" si="22"/>
        <v>9264600</v>
      </c>
      <c r="M113" s="71">
        <f t="shared" si="42"/>
        <v>0.88427402740211392</v>
      </c>
      <c r="N113" s="71">
        <f t="shared" si="39"/>
        <v>1.1209823793900664</v>
      </c>
      <c r="O113" s="71">
        <f t="shared" si="43"/>
        <v>1.0088427402740212</v>
      </c>
      <c r="P113" s="71">
        <f t="shared" si="44"/>
        <v>1.014746187574594</v>
      </c>
      <c r="Q113" s="72">
        <f t="shared" si="46"/>
        <v>1.0271118255818008</v>
      </c>
      <c r="R113" s="12">
        <v>0.8863124307568413</v>
      </c>
      <c r="S113" s="2">
        <v>97013400</v>
      </c>
      <c r="T113" s="12">
        <v>0.8863124307568413</v>
      </c>
      <c r="U113" s="2">
        <v>0</v>
      </c>
      <c r="V113" s="12">
        <v>0.96565460534715664</v>
      </c>
      <c r="W113" s="4"/>
    </row>
    <row r="114" spans="1:23" s="5" customFormat="1" ht="63.75" outlineLevel="2" x14ac:dyDescent="0.25">
      <c r="A114" s="10"/>
      <c r="B114" s="60" t="s">
        <v>284</v>
      </c>
      <c r="C114" s="114" t="s">
        <v>285</v>
      </c>
      <c r="D114" s="70">
        <v>16384482.640000001</v>
      </c>
      <c r="E114" s="74"/>
      <c r="F114" s="70">
        <v>49770252</v>
      </c>
      <c r="G114" s="81">
        <v>49770252</v>
      </c>
      <c r="H114" s="81">
        <v>49770252</v>
      </c>
      <c r="I114" s="81">
        <v>49770252</v>
      </c>
      <c r="J114" s="6">
        <f t="shared" ref="J114" si="48">G114-D114</f>
        <v>33385769.359999999</v>
      </c>
      <c r="K114" s="66">
        <f t="shared" si="38"/>
        <v>203.76456244333389</v>
      </c>
      <c r="L114" s="71">
        <f t="shared" si="22"/>
        <v>0</v>
      </c>
      <c r="M114" s="71">
        <f t="shared" si="42"/>
        <v>0</v>
      </c>
      <c r="N114" s="71">
        <f t="shared" si="39"/>
        <v>3.0376456244333387</v>
      </c>
      <c r="O114" s="71">
        <f t="shared" si="43"/>
        <v>1</v>
      </c>
      <c r="P114" s="71">
        <f t="shared" si="44"/>
        <v>1</v>
      </c>
      <c r="Q114" s="72">
        <f t="shared" si="46"/>
        <v>1</v>
      </c>
      <c r="R114" s="12"/>
      <c r="S114" s="2"/>
      <c r="T114" s="12"/>
      <c r="U114" s="2"/>
      <c r="V114" s="12"/>
      <c r="W114" s="4"/>
    </row>
    <row r="115" spans="1:23" s="5" customFormat="1" ht="76.5" outlineLevel="2" x14ac:dyDescent="0.25">
      <c r="A115" s="67"/>
      <c r="B115" s="60" t="s">
        <v>182</v>
      </c>
      <c r="C115" s="113" t="s">
        <v>183</v>
      </c>
      <c r="D115" s="70">
        <v>0</v>
      </c>
      <c r="E115" s="74"/>
      <c r="F115" s="70">
        <v>112010000</v>
      </c>
      <c r="G115" s="70">
        <v>0</v>
      </c>
      <c r="H115" s="70">
        <v>0</v>
      </c>
      <c r="I115" s="70">
        <v>0</v>
      </c>
      <c r="J115" s="66">
        <f t="shared" ref="J115" si="49">G115-D115</f>
        <v>0</v>
      </c>
      <c r="K115" s="66" t="s">
        <v>124</v>
      </c>
      <c r="L115" s="71">
        <f t="shared" si="22"/>
        <v>-112010000</v>
      </c>
      <c r="M115" s="71">
        <f t="shared" si="42"/>
        <v>-100</v>
      </c>
      <c r="N115" s="71" t="s">
        <v>124</v>
      </c>
      <c r="O115" s="71">
        <f t="shared" si="43"/>
        <v>0</v>
      </c>
      <c r="P115" s="71" t="s">
        <v>124</v>
      </c>
      <c r="Q115" s="72" t="s">
        <v>124</v>
      </c>
      <c r="R115" s="69"/>
      <c r="S115" s="64"/>
      <c r="T115" s="69"/>
      <c r="U115" s="64"/>
      <c r="V115" s="69"/>
      <c r="W115" s="65"/>
    </row>
    <row r="116" spans="1:23" s="5" customFormat="1" ht="63.75" outlineLevel="2" x14ac:dyDescent="0.25">
      <c r="A116" s="10"/>
      <c r="B116" s="29" t="s">
        <v>283</v>
      </c>
      <c r="C116" s="51" t="s">
        <v>286</v>
      </c>
      <c r="D116" s="70">
        <v>10000000</v>
      </c>
      <c r="E116" s="74"/>
      <c r="F116" s="70">
        <v>0</v>
      </c>
      <c r="G116" s="78">
        <v>5000000</v>
      </c>
      <c r="H116" s="70">
        <v>0</v>
      </c>
      <c r="I116" s="70">
        <v>0</v>
      </c>
      <c r="J116" s="6">
        <f t="shared" si="21"/>
        <v>-5000000</v>
      </c>
      <c r="K116" s="66">
        <f t="shared" si="38"/>
        <v>-50</v>
      </c>
      <c r="L116" s="71">
        <f t="shared" si="22"/>
        <v>5000000</v>
      </c>
      <c r="M116" s="71" t="s">
        <v>124</v>
      </c>
      <c r="N116" s="71">
        <f t="shared" si="39"/>
        <v>0</v>
      </c>
      <c r="O116" s="71" t="s">
        <v>124</v>
      </c>
      <c r="P116" s="71">
        <f t="shared" si="44"/>
        <v>0</v>
      </c>
      <c r="Q116" s="72" t="s">
        <v>124</v>
      </c>
      <c r="R116" s="12"/>
      <c r="S116" s="2"/>
      <c r="T116" s="12"/>
      <c r="U116" s="2"/>
      <c r="V116" s="12"/>
      <c r="W116" s="4"/>
    </row>
    <row r="117" spans="1:23" s="5" customFormat="1" ht="51" outlineLevel="2" x14ac:dyDescent="0.25">
      <c r="A117" s="67"/>
      <c r="B117" s="29" t="s">
        <v>212</v>
      </c>
      <c r="C117" s="51" t="s">
        <v>213</v>
      </c>
      <c r="D117" s="70">
        <v>72881.81</v>
      </c>
      <c r="E117" s="74"/>
      <c r="F117" s="70">
        <v>0</v>
      </c>
      <c r="G117" s="70">
        <v>0</v>
      </c>
      <c r="H117" s="70">
        <v>0</v>
      </c>
      <c r="I117" s="70">
        <v>0</v>
      </c>
      <c r="J117" s="66">
        <f t="shared" si="21"/>
        <v>-72881.81</v>
      </c>
      <c r="K117" s="66">
        <f t="shared" si="38"/>
        <v>-100</v>
      </c>
      <c r="L117" s="71">
        <f t="shared" si="22"/>
        <v>0</v>
      </c>
      <c r="M117" s="71" t="s">
        <v>124</v>
      </c>
      <c r="N117" s="71">
        <f t="shared" si="39"/>
        <v>0</v>
      </c>
      <c r="O117" s="71" t="s">
        <v>124</v>
      </c>
      <c r="P117" s="71" t="s">
        <v>124</v>
      </c>
      <c r="Q117" s="71" t="s">
        <v>124</v>
      </c>
      <c r="R117" s="69"/>
      <c r="S117" s="64"/>
      <c r="T117" s="69"/>
      <c r="U117" s="64"/>
      <c r="V117" s="69"/>
      <c r="W117" s="65"/>
    </row>
    <row r="118" spans="1:23" s="5" customFormat="1" ht="25.5" outlineLevel="2" x14ac:dyDescent="0.25">
      <c r="A118" s="10" t="s">
        <v>109</v>
      </c>
      <c r="B118" s="11" t="s">
        <v>288</v>
      </c>
      <c r="C118" s="51" t="s">
        <v>287</v>
      </c>
      <c r="D118" s="70">
        <v>24107315.870000001</v>
      </c>
      <c r="E118" s="74">
        <v>472708.47</v>
      </c>
      <c r="F118" s="70">
        <v>7119970.8799999999</v>
      </c>
      <c r="G118" s="81">
        <v>500000</v>
      </c>
      <c r="H118" s="70">
        <v>0</v>
      </c>
      <c r="I118" s="70">
        <v>0</v>
      </c>
      <c r="J118" s="6">
        <f t="shared" si="21"/>
        <v>-23607315.870000001</v>
      </c>
      <c r="K118" s="66">
        <f t="shared" si="38"/>
        <v>-97.925940811095373</v>
      </c>
      <c r="L118" s="71">
        <f t="shared" si="22"/>
        <v>-6619970.8799999999</v>
      </c>
      <c r="M118" s="71">
        <f t="shared" si="42"/>
        <v>-92.977499368649106</v>
      </c>
      <c r="N118" s="71">
        <f t="shared" si="39"/>
        <v>0.2953448205679482</v>
      </c>
      <c r="O118" s="71">
        <f t="shared" si="43"/>
        <v>7.0225006313508975E-2</v>
      </c>
      <c r="P118" s="71">
        <f t="shared" si="44"/>
        <v>0</v>
      </c>
      <c r="Q118" s="72" t="s">
        <v>124</v>
      </c>
      <c r="R118" s="12">
        <v>0.65518592754036831</v>
      </c>
      <c r="S118" s="2">
        <v>248779.05</v>
      </c>
      <c r="T118" s="12">
        <v>0.65518592754036831</v>
      </c>
      <c r="U118" s="2">
        <v>0</v>
      </c>
      <c r="V118" s="12">
        <v>0.90781790048469924</v>
      </c>
      <c r="W118" s="4"/>
    </row>
    <row r="119" spans="1:23" s="19" customFormat="1" ht="25.5" outlineLevel="1" x14ac:dyDescent="0.25">
      <c r="A119" s="14" t="s">
        <v>110</v>
      </c>
      <c r="B119" s="15" t="s">
        <v>111</v>
      </c>
      <c r="C119" s="52" t="s">
        <v>110</v>
      </c>
      <c r="D119" s="26">
        <f t="shared" ref="D119:I119" si="50">SUM(D120:D120)</f>
        <v>152659179.25</v>
      </c>
      <c r="E119" s="73">
        <f t="shared" si="50"/>
        <v>0</v>
      </c>
      <c r="F119" s="26">
        <f t="shared" si="50"/>
        <v>143000000</v>
      </c>
      <c r="G119" s="26">
        <f t="shared" si="50"/>
        <v>0</v>
      </c>
      <c r="H119" s="26">
        <f t="shared" si="50"/>
        <v>0</v>
      </c>
      <c r="I119" s="26">
        <f t="shared" si="50"/>
        <v>0</v>
      </c>
      <c r="J119" s="33">
        <f t="shared" si="21"/>
        <v>-152659179.25</v>
      </c>
      <c r="K119" s="33">
        <f t="shared" si="38"/>
        <v>-100</v>
      </c>
      <c r="L119" s="33">
        <f t="shared" si="22"/>
        <v>-143000000</v>
      </c>
      <c r="M119" s="33">
        <f t="shared" si="42"/>
        <v>-100</v>
      </c>
      <c r="N119" s="33">
        <f t="shared" si="39"/>
        <v>0.93672716375487786</v>
      </c>
      <c r="O119" s="33">
        <f t="shared" si="43"/>
        <v>0</v>
      </c>
      <c r="P119" s="33" t="s">
        <v>124</v>
      </c>
      <c r="Q119" s="34" t="s">
        <v>124</v>
      </c>
      <c r="R119" s="17">
        <v>96.228257795623975</v>
      </c>
      <c r="S119" s="16">
        <v>-94958000</v>
      </c>
      <c r="T119" s="17">
        <v>96.228257795623975</v>
      </c>
      <c r="U119" s="16">
        <v>0</v>
      </c>
      <c r="V119" s="17">
        <v>96.228257795623975</v>
      </c>
      <c r="W119" s="18"/>
    </row>
    <row r="120" spans="1:23" s="5" customFormat="1" ht="38.25" outlineLevel="2" x14ac:dyDescent="0.25">
      <c r="A120" s="10"/>
      <c r="B120" s="11" t="s">
        <v>181</v>
      </c>
      <c r="C120" s="51" t="s">
        <v>132</v>
      </c>
      <c r="D120" s="70">
        <v>152659179.25</v>
      </c>
      <c r="E120" s="74"/>
      <c r="F120" s="70">
        <v>143000000</v>
      </c>
      <c r="G120" s="70">
        <v>0</v>
      </c>
      <c r="H120" s="70">
        <v>0</v>
      </c>
      <c r="I120" s="70">
        <v>0</v>
      </c>
      <c r="J120" s="6">
        <f t="shared" ref="J120" si="51">G120-D120</f>
        <v>-152659179.25</v>
      </c>
      <c r="K120" s="6">
        <f t="shared" ref="K120" si="52">G120/D120*100-100</f>
        <v>-100</v>
      </c>
      <c r="L120" s="32">
        <f t="shared" ref="L120" si="53">G120-F120</f>
        <v>-143000000</v>
      </c>
      <c r="M120" s="71">
        <f t="shared" si="42"/>
        <v>-100</v>
      </c>
      <c r="N120" s="71">
        <f t="shared" si="39"/>
        <v>0.93672716375487786</v>
      </c>
      <c r="O120" s="71">
        <f t="shared" si="43"/>
        <v>0</v>
      </c>
      <c r="P120" s="71" t="s">
        <v>124</v>
      </c>
      <c r="Q120" s="72" t="s">
        <v>124</v>
      </c>
      <c r="R120" s="12"/>
      <c r="S120" s="2"/>
      <c r="T120" s="12"/>
      <c r="U120" s="2"/>
      <c r="V120" s="12"/>
      <c r="W120" s="4"/>
    </row>
    <row r="121" spans="1:23" s="19" customFormat="1" outlineLevel="1" x14ac:dyDescent="0.25">
      <c r="A121" s="14" t="s">
        <v>112</v>
      </c>
      <c r="B121" s="15" t="s">
        <v>113</v>
      </c>
      <c r="C121" s="52" t="s">
        <v>112</v>
      </c>
      <c r="D121" s="26">
        <f>SUM(D122:D122)</f>
        <v>54304.25</v>
      </c>
      <c r="E121" s="73">
        <v>1000</v>
      </c>
      <c r="F121" s="26">
        <f>SUM(F122)</f>
        <v>0</v>
      </c>
      <c r="G121" s="26">
        <f t="shared" ref="G121:I121" si="54">SUM(G122)</f>
        <v>0</v>
      </c>
      <c r="H121" s="26">
        <f t="shared" si="54"/>
        <v>0</v>
      </c>
      <c r="I121" s="26">
        <f t="shared" si="54"/>
        <v>0</v>
      </c>
      <c r="J121" s="33">
        <f t="shared" si="21"/>
        <v>-54304.25</v>
      </c>
      <c r="K121" s="33">
        <f t="shared" si="38"/>
        <v>-100</v>
      </c>
      <c r="L121" s="33">
        <f t="shared" si="22"/>
        <v>0</v>
      </c>
      <c r="M121" s="33" t="s">
        <v>124</v>
      </c>
      <c r="N121" s="33">
        <f t="shared" si="39"/>
        <v>0</v>
      </c>
      <c r="O121" s="33" t="s">
        <v>124</v>
      </c>
      <c r="P121" s="33" t="s">
        <v>124</v>
      </c>
      <c r="Q121" s="33" t="s">
        <v>124</v>
      </c>
      <c r="R121" s="17">
        <v>1</v>
      </c>
      <c r="S121" s="16">
        <v>0</v>
      </c>
      <c r="T121" s="17">
        <v>1</v>
      </c>
      <c r="U121" s="16">
        <v>0</v>
      </c>
      <c r="V121" s="17">
        <v>1</v>
      </c>
      <c r="W121" s="18"/>
    </row>
    <row r="122" spans="1:23" s="5" customFormat="1" ht="25.5" outlineLevel="2" x14ac:dyDescent="0.25">
      <c r="A122" s="10" t="s">
        <v>114</v>
      </c>
      <c r="B122" s="11" t="s">
        <v>115</v>
      </c>
      <c r="C122" s="51" t="s">
        <v>114</v>
      </c>
      <c r="D122" s="70">
        <v>54304.25</v>
      </c>
      <c r="E122" s="74">
        <v>1000</v>
      </c>
      <c r="F122" s="70">
        <v>0</v>
      </c>
      <c r="G122" s="70">
        <v>0</v>
      </c>
      <c r="H122" s="70">
        <v>0</v>
      </c>
      <c r="I122" s="70">
        <v>0</v>
      </c>
      <c r="J122" s="6">
        <f t="shared" si="21"/>
        <v>-54304.25</v>
      </c>
      <c r="K122" s="6">
        <f t="shared" si="38"/>
        <v>-100</v>
      </c>
      <c r="L122" s="32">
        <f t="shared" si="22"/>
        <v>0</v>
      </c>
      <c r="M122" s="71" t="s">
        <v>124</v>
      </c>
      <c r="N122" s="71">
        <f t="shared" si="39"/>
        <v>0</v>
      </c>
      <c r="O122" s="71" t="s">
        <v>124</v>
      </c>
      <c r="P122" s="71" t="s">
        <v>124</v>
      </c>
      <c r="Q122" s="71" t="s">
        <v>124</v>
      </c>
      <c r="R122" s="12">
        <v>1</v>
      </c>
      <c r="S122" s="2">
        <v>0</v>
      </c>
      <c r="T122" s="12">
        <v>1</v>
      </c>
      <c r="U122" s="2">
        <v>0</v>
      </c>
      <c r="V122" s="12">
        <v>1</v>
      </c>
      <c r="W122" s="4"/>
    </row>
    <row r="123" spans="1:23" s="19" customFormat="1" ht="51" outlineLevel="1" x14ac:dyDescent="0.25">
      <c r="A123" s="14" t="s">
        <v>116</v>
      </c>
      <c r="B123" s="15" t="s">
        <v>117</v>
      </c>
      <c r="C123" s="52" t="s">
        <v>116</v>
      </c>
      <c r="D123" s="26">
        <f>SUM(D124)</f>
        <v>-46845.15</v>
      </c>
      <c r="E123" s="73">
        <v>-34339.760000000002</v>
      </c>
      <c r="F123" s="26">
        <f>SUM(F124)</f>
        <v>-1315152.06</v>
      </c>
      <c r="G123" s="26">
        <f t="shared" ref="G123:I123" si="55">SUM(G124)</f>
        <v>0</v>
      </c>
      <c r="H123" s="26">
        <f t="shared" si="55"/>
        <v>0</v>
      </c>
      <c r="I123" s="26">
        <f t="shared" si="55"/>
        <v>0</v>
      </c>
      <c r="J123" s="33">
        <f t="shared" si="21"/>
        <v>46845.15</v>
      </c>
      <c r="K123" s="33">
        <f t="shared" si="38"/>
        <v>-100</v>
      </c>
      <c r="L123" s="33">
        <f t="shared" si="22"/>
        <v>1315152.06</v>
      </c>
      <c r="M123" s="33">
        <f t="shared" si="42"/>
        <v>-100</v>
      </c>
      <c r="N123" s="33">
        <f t="shared" si="39"/>
        <v>28.074455093003223</v>
      </c>
      <c r="O123" s="33">
        <f t="shared" si="43"/>
        <v>0</v>
      </c>
      <c r="P123" s="33" t="s">
        <v>124</v>
      </c>
      <c r="Q123" s="33" t="s">
        <v>124</v>
      </c>
      <c r="R123" s="17"/>
      <c r="S123" s="16">
        <v>34339.760000000002</v>
      </c>
      <c r="T123" s="17"/>
      <c r="U123" s="16">
        <v>0</v>
      </c>
      <c r="V123" s="17"/>
      <c r="W123" s="18"/>
    </row>
    <row r="124" spans="1:23" s="5" customFormat="1" ht="51" outlineLevel="2" x14ac:dyDescent="0.25">
      <c r="A124" s="10" t="s">
        <v>118</v>
      </c>
      <c r="B124" s="11" t="s">
        <v>119</v>
      </c>
      <c r="C124" s="51" t="s">
        <v>118</v>
      </c>
      <c r="D124" s="70">
        <v>-46845.15</v>
      </c>
      <c r="E124" s="74">
        <v>-34339.760000000002</v>
      </c>
      <c r="F124" s="70">
        <v>-1315152.06</v>
      </c>
      <c r="G124" s="70">
        <v>0</v>
      </c>
      <c r="H124" s="70">
        <v>0</v>
      </c>
      <c r="I124" s="70">
        <v>0</v>
      </c>
      <c r="J124" s="6">
        <f t="shared" si="21"/>
        <v>46845.15</v>
      </c>
      <c r="K124" s="6">
        <f t="shared" si="38"/>
        <v>-100</v>
      </c>
      <c r="L124" s="32">
        <f t="shared" si="22"/>
        <v>1315152.06</v>
      </c>
      <c r="M124" s="71">
        <f t="shared" si="42"/>
        <v>-100</v>
      </c>
      <c r="N124" s="71">
        <f t="shared" si="39"/>
        <v>28.074455093003223</v>
      </c>
      <c r="O124" s="71">
        <f t="shared" si="43"/>
        <v>0</v>
      </c>
      <c r="P124" s="71" t="s">
        <v>124</v>
      </c>
      <c r="Q124" s="71" t="s">
        <v>124</v>
      </c>
      <c r="R124" s="12"/>
      <c r="S124" s="2">
        <v>34339.760000000002</v>
      </c>
      <c r="T124" s="12"/>
      <c r="U124" s="2">
        <v>0</v>
      </c>
      <c r="V124" s="12"/>
      <c r="W124" s="4"/>
    </row>
    <row r="125" spans="1:23" s="5" customFormat="1" ht="12.75" customHeight="1" x14ac:dyDescent="0.25">
      <c r="A125" s="90" t="s">
        <v>120</v>
      </c>
      <c r="B125" s="91"/>
      <c r="C125" s="91"/>
      <c r="D125" s="80">
        <f t="shared" ref="D125:I125" si="56">D90+D10</f>
        <v>2832619292.8499999</v>
      </c>
      <c r="E125" s="75">
        <f t="shared" si="56"/>
        <v>1939295073.0900002</v>
      </c>
      <c r="F125" s="79">
        <f t="shared" si="56"/>
        <v>3140321353.8100004</v>
      </c>
      <c r="G125" s="79">
        <f t="shared" si="56"/>
        <v>2893295032.3600001</v>
      </c>
      <c r="H125" s="79">
        <f t="shared" si="56"/>
        <v>2828269851.71</v>
      </c>
      <c r="I125" s="79">
        <f t="shared" si="56"/>
        <v>2882845110.7600002</v>
      </c>
      <c r="J125" s="33">
        <f t="shared" si="21"/>
        <v>60675739.510000229</v>
      </c>
      <c r="K125" s="33">
        <f t="shared" si="38"/>
        <v>2.1420365123952791</v>
      </c>
      <c r="L125" s="33">
        <f>G125-F125</f>
        <v>-247026321.45000029</v>
      </c>
      <c r="M125" s="33">
        <f t="shared" si="42"/>
        <v>-7.866275250789073</v>
      </c>
      <c r="N125" s="33">
        <f t="shared" si="39"/>
        <v>1.1086281032317655</v>
      </c>
      <c r="O125" s="33">
        <f t="shared" si="43"/>
        <v>0.92133724749210932</v>
      </c>
      <c r="P125" s="71">
        <f t="shared" si="44"/>
        <v>0.97752556171329663</v>
      </c>
      <c r="Q125" s="34">
        <f t="shared" si="45"/>
        <v>1.0192963408413818</v>
      </c>
      <c r="R125" s="30">
        <v>0.87130100443466507</v>
      </c>
      <c r="S125" s="3">
        <v>300738721.12</v>
      </c>
      <c r="T125" s="30">
        <v>0.87130100443466507</v>
      </c>
      <c r="U125" s="3">
        <v>0</v>
      </c>
      <c r="V125" s="30">
        <v>0.98772207212426244</v>
      </c>
      <c r="W125" s="4"/>
    </row>
    <row r="126" spans="1:23" s="5" customFormat="1" ht="12.75" customHeight="1" x14ac:dyDescent="0.25">
      <c r="A126" s="4"/>
      <c r="B126" s="4"/>
      <c r="C126" s="4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4"/>
      <c r="Q126" s="36"/>
      <c r="R126" s="4"/>
      <c r="S126" s="4"/>
      <c r="T126" s="4"/>
      <c r="U126" s="4"/>
      <c r="V126" s="4"/>
      <c r="W126" s="4"/>
    </row>
    <row r="127" spans="1:23" s="5" customFormat="1" x14ac:dyDescent="0.25">
      <c r="A127" s="88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31"/>
      <c r="S127" s="31"/>
      <c r="T127" s="31"/>
      <c r="U127" s="31"/>
      <c r="V127" s="31"/>
      <c r="W127" s="4"/>
    </row>
    <row r="128" spans="1:23" s="5" customFormat="1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Q128" s="37"/>
    </row>
    <row r="129" spans="4:17" s="5" customFormat="1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Q129" s="37"/>
    </row>
  </sheetData>
  <mergeCells count="17">
    <mergeCell ref="U7:V7"/>
    <mergeCell ref="A2:V2"/>
    <mergeCell ref="A3:V3"/>
    <mergeCell ref="A5:T5"/>
    <mergeCell ref="F7:F8"/>
    <mergeCell ref="S7:T7"/>
    <mergeCell ref="G7:I7"/>
    <mergeCell ref="J7:K7"/>
    <mergeCell ref="L7:M7"/>
    <mergeCell ref="N7:Q7"/>
    <mergeCell ref="B4:Q4"/>
    <mergeCell ref="A127:Q127"/>
    <mergeCell ref="A125:C125"/>
    <mergeCell ref="A7:A8"/>
    <mergeCell ref="B7:B8"/>
    <mergeCell ref="C7:C8"/>
    <mergeCell ref="D7:D8"/>
  </mergeCells>
  <pageMargins left="0.39374999999999999" right="0.39374999999999999" top="0.59027779999999996" bottom="0.59027779999999996" header="0.39374999999999999" footer="0.39374999999999999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1D0FF16-CD6B-405E-ABDC-35C259013B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Бандуристова Ирина Вадимовна</dc:creator>
  <cp:lastModifiedBy>Трифонова Ольга Анатольевна</cp:lastModifiedBy>
  <dcterms:created xsi:type="dcterms:W3CDTF">2019-11-11T09:27:36Z</dcterms:created>
  <dcterms:modified xsi:type="dcterms:W3CDTF">2021-12-16T08:19:43Z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ДОХОДЫ.xlsx</vt:lpwstr>
  </property>
  <property fmtid="{D5CDD505-2E9C-101B-9397-08002B2CF9AE}" pid="3" name="Название отчета">
    <vt:lpwstr>Исполнение ДОХОДЫ.xlsx</vt:lpwstr>
  </property>
  <property fmtid="{D5CDD505-2E9C-101B-9397-08002B2CF9AE}" pid="4" name="Версия клиента">
    <vt:lpwstr>19.2.20.9190</vt:lpwstr>
  </property>
  <property fmtid="{D5CDD505-2E9C-101B-9397-08002B2CF9AE}" pid="5" name="Версия базы">
    <vt:lpwstr>19.2.2804.4748245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agb_2019</vt:lpwstr>
  </property>
  <property fmtid="{D5CDD505-2E9C-101B-9397-08002B2CF9AE}" pid="9" name="Пользователь">
    <vt:lpwstr>бандуристоваив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