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ПР 1" sheetId="1" r:id="rId1"/>
    <sheet name="ПР 2" sheetId="4" r:id="rId2"/>
  </sheets>
  <externalReferences>
    <externalReference r:id="rId3"/>
    <externalReference r:id="rId4"/>
  </externalReferences>
  <definedNames>
    <definedName name="_xlnm._FilterDatabase" localSheetId="1" hidden="1">'ПР 2'!$A$8:$T$67</definedName>
    <definedName name="_xlnm.Print_Titles" localSheetId="0">'ПР 1'!$4:$6</definedName>
    <definedName name="_xlnm.Print_Titles" localSheetId="1">'ПР 2'!$4:$8</definedName>
    <definedName name="_xlnm.Print_Area" localSheetId="1">'ПР 2'!$A$1:$T$71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I59" l="1"/>
  <c r="P9" i="4" l="1"/>
  <c r="P67" s="1"/>
  <c r="Q9"/>
  <c r="C10"/>
  <c r="D10"/>
  <c r="E10"/>
  <c r="F10"/>
  <c r="G10"/>
  <c r="K10" s="1"/>
  <c r="L10" s="1"/>
  <c r="H10"/>
  <c r="I10"/>
  <c r="J10" s="1"/>
  <c r="M10"/>
  <c r="N10" s="1"/>
  <c r="O10"/>
  <c r="R10" s="1"/>
  <c r="S10"/>
  <c r="T10"/>
  <c r="C11"/>
  <c r="D11"/>
  <c r="E11"/>
  <c r="F11"/>
  <c r="G11"/>
  <c r="S11" s="1"/>
  <c r="H11"/>
  <c r="I11"/>
  <c r="J11" s="1"/>
  <c r="M11"/>
  <c r="N11" s="1"/>
  <c r="R11"/>
  <c r="T11"/>
  <c r="O12"/>
  <c r="P12"/>
  <c r="Q12"/>
  <c r="C13"/>
  <c r="D13"/>
  <c r="E13"/>
  <c r="F13"/>
  <c r="F12" s="1"/>
  <c r="R12" s="1"/>
  <c r="G13"/>
  <c r="H13"/>
  <c r="S13"/>
  <c r="C14"/>
  <c r="D14"/>
  <c r="E14"/>
  <c r="F14"/>
  <c r="G14"/>
  <c r="S14" s="1"/>
  <c r="H14"/>
  <c r="I14"/>
  <c r="J14" s="1"/>
  <c r="M14"/>
  <c r="N14" s="1"/>
  <c r="R14"/>
  <c r="T14"/>
  <c r="O15"/>
  <c r="P15"/>
  <c r="Q15"/>
  <c r="C16"/>
  <c r="D16"/>
  <c r="K16" s="1"/>
  <c r="L16" s="1"/>
  <c r="E16"/>
  <c r="F16"/>
  <c r="G16"/>
  <c r="H16"/>
  <c r="S16"/>
  <c r="C17"/>
  <c r="D17"/>
  <c r="E17"/>
  <c r="F17"/>
  <c r="I17" s="1"/>
  <c r="J17" s="1"/>
  <c r="G17"/>
  <c r="S17" s="1"/>
  <c r="H17"/>
  <c r="M17"/>
  <c r="N17" s="1"/>
  <c r="R17"/>
  <c r="T17"/>
  <c r="C18"/>
  <c r="D18"/>
  <c r="K18" s="1"/>
  <c r="L18" s="1"/>
  <c r="E18"/>
  <c r="F18"/>
  <c r="G18"/>
  <c r="H18"/>
  <c r="S18"/>
  <c r="O19"/>
  <c r="P19"/>
  <c r="Q19"/>
  <c r="C20"/>
  <c r="D20"/>
  <c r="E20"/>
  <c r="F20"/>
  <c r="I20" s="1"/>
  <c r="J20" s="1"/>
  <c r="G20"/>
  <c r="S20" s="1"/>
  <c r="H20"/>
  <c r="K20"/>
  <c r="T20"/>
  <c r="C21"/>
  <c r="D21"/>
  <c r="K21" s="1"/>
  <c r="L21" s="1"/>
  <c r="E21"/>
  <c r="F21"/>
  <c r="G21"/>
  <c r="H21"/>
  <c r="S21"/>
  <c r="C22"/>
  <c r="D22"/>
  <c r="E22"/>
  <c r="F22"/>
  <c r="I22" s="1"/>
  <c r="J22" s="1"/>
  <c r="G22"/>
  <c r="S22" s="1"/>
  <c r="H22"/>
  <c r="M22" s="1"/>
  <c r="N22" s="1"/>
  <c r="K22"/>
  <c r="L22" s="1"/>
  <c r="R22"/>
  <c r="O23"/>
  <c r="P23"/>
  <c r="Q23"/>
  <c r="C24"/>
  <c r="D24"/>
  <c r="K24" s="1"/>
  <c r="L24" s="1"/>
  <c r="E24"/>
  <c r="F24"/>
  <c r="G24"/>
  <c r="H24"/>
  <c r="S24"/>
  <c r="C25"/>
  <c r="D25"/>
  <c r="E25"/>
  <c r="F25"/>
  <c r="I25" s="1"/>
  <c r="J25" s="1"/>
  <c r="G25"/>
  <c r="S25" s="1"/>
  <c r="H25"/>
  <c r="M25" s="1"/>
  <c r="N25" s="1"/>
  <c r="K25"/>
  <c r="L25" s="1"/>
  <c r="R25"/>
  <c r="C26"/>
  <c r="D26"/>
  <c r="E26"/>
  <c r="F26"/>
  <c r="G26"/>
  <c r="S26" s="1"/>
  <c r="H26"/>
  <c r="O27"/>
  <c r="P27"/>
  <c r="Q27"/>
  <c r="C28"/>
  <c r="D28"/>
  <c r="E28"/>
  <c r="F28"/>
  <c r="I28" s="1"/>
  <c r="J28" s="1"/>
  <c r="G28"/>
  <c r="S28" s="1"/>
  <c r="H28"/>
  <c r="M28"/>
  <c r="N28" s="1"/>
  <c r="T28"/>
  <c r="C29"/>
  <c r="D29"/>
  <c r="K29" s="1"/>
  <c r="L29" s="1"/>
  <c r="E29"/>
  <c r="F29"/>
  <c r="G29"/>
  <c r="H29"/>
  <c r="S29"/>
  <c r="O30"/>
  <c r="P30"/>
  <c r="Q30"/>
  <c r="C31"/>
  <c r="D31"/>
  <c r="E31"/>
  <c r="F31"/>
  <c r="G31"/>
  <c r="S31" s="1"/>
  <c r="H31"/>
  <c r="I31"/>
  <c r="J31" s="1"/>
  <c r="M31"/>
  <c r="N31" s="1"/>
  <c r="R31"/>
  <c r="T31"/>
  <c r="C32"/>
  <c r="D32"/>
  <c r="E32"/>
  <c r="F32"/>
  <c r="G32"/>
  <c r="H32"/>
  <c r="S32"/>
  <c r="C33"/>
  <c r="D33"/>
  <c r="E33"/>
  <c r="F33"/>
  <c r="G33"/>
  <c r="S33" s="1"/>
  <c r="H33"/>
  <c r="I33"/>
  <c r="J33" s="1"/>
  <c r="R33"/>
  <c r="T33"/>
  <c r="C34"/>
  <c r="D34"/>
  <c r="E34"/>
  <c r="F34"/>
  <c r="G34"/>
  <c r="S34" s="1"/>
  <c r="H34"/>
  <c r="O35"/>
  <c r="P35"/>
  <c r="Q35"/>
  <c r="C36"/>
  <c r="C35" s="1"/>
  <c r="D36"/>
  <c r="D35" s="1"/>
  <c r="E36"/>
  <c r="E35" s="1"/>
  <c r="F36"/>
  <c r="F35" s="1"/>
  <c r="G36"/>
  <c r="S36" s="1"/>
  <c r="H36"/>
  <c r="H35" s="1"/>
  <c r="I36"/>
  <c r="J36" s="1"/>
  <c r="M36"/>
  <c r="N36" s="1"/>
  <c r="R36"/>
  <c r="T36"/>
  <c r="O37"/>
  <c r="P37"/>
  <c r="Q37"/>
  <c r="C38"/>
  <c r="D38"/>
  <c r="E38"/>
  <c r="F38"/>
  <c r="G38"/>
  <c r="S38" s="1"/>
  <c r="H38"/>
  <c r="C39"/>
  <c r="D39"/>
  <c r="E39"/>
  <c r="M39" s="1"/>
  <c r="F39"/>
  <c r="G39"/>
  <c r="S39" s="1"/>
  <c r="H39"/>
  <c r="I39"/>
  <c r="J39" s="1"/>
  <c r="R39"/>
  <c r="T39"/>
  <c r="C40"/>
  <c r="D40"/>
  <c r="E40"/>
  <c r="F40"/>
  <c r="G40"/>
  <c r="S40" s="1"/>
  <c r="H40"/>
  <c r="O41"/>
  <c r="P41"/>
  <c r="Q41"/>
  <c r="C42"/>
  <c r="C41" s="1"/>
  <c r="D42"/>
  <c r="D41" s="1"/>
  <c r="E42"/>
  <c r="E41" s="1"/>
  <c r="F42"/>
  <c r="F41" s="1"/>
  <c r="G42"/>
  <c r="S42" s="1"/>
  <c r="H42"/>
  <c r="H41" s="1"/>
  <c r="I42"/>
  <c r="J42" s="1"/>
  <c r="M42"/>
  <c r="N42" s="1"/>
  <c r="R42"/>
  <c r="T42"/>
  <c r="O43"/>
  <c r="P43"/>
  <c r="Q43"/>
  <c r="C44"/>
  <c r="C43" s="1"/>
  <c r="D44"/>
  <c r="E44"/>
  <c r="E43" s="1"/>
  <c r="F44"/>
  <c r="G44"/>
  <c r="G43" s="1"/>
  <c r="H44"/>
  <c r="O45"/>
  <c r="P45"/>
  <c r="Q45"/>
  <c r="C46"/>
  <c r="C45" s="1"/>
  <c r="D46"/>
  <c r="D45" s="1"/>
  <c r="E46"/>
  <c r="E45" s="1"/>
  <c r="F46"/>
  <c r="F45" s="1"/>
  <c r="G46"/>
  <c r="S46" s="1"/>
  <c r="H46"/>
  <c r="H45" s="1"/>
  <c r="I46"/>
  <c r="J46" s="1"/>
  <c r="M46"/>
  <c r="N46" s="1"/>
  <c r="R46"/>
  <c r="T46"/>
  <c r="O47"/>
  <c r="P47"/>
  <c r="Q47"/>
  <c r="C48"/>
  <c r="D48"/>
  <c r="E48"/>
  <c r="F48"/>
  <c r="G48"/>
  <c r="S48" s="1"/>
  <c r="H48"/>
  <c r="C49"/>
  <c r="D49"/>
  <c r="E49"/>
  <c r="F49"/>
  <c r="G49"/>
  <c r="S49" s="1"/>
  <c r="H49"/>
  <c r="I49"/>
  <c r="J49" s="1"/>
  <c r="M49"/>
  <c r="N49" s="1"/>
  <c r="R49"/>
  <c r="T49"/>
  <c r="C50"/>
  <c r="D50"/>
  <c r="K50" s="1"/>
  <c r="L50" s="1"/>
  <c r="E50"/>
  <c r="F50"/>
  <c r="G50"/>
  <c r="H50"/>
  <c r="S50"/>
  <c r="C51"/>
  <c r="D51"/>
  <c r="E51"/>
  <c r="F51"/>
  <c r="I51" s="1"/>
  <c r="J51" s="1"/>
  <c r="G51"/>
  <c r="S51" s="1"/>
  <c r="H51"/>
  <c r="M51"/>
  <c r="N51" s="1"/>
  <c r="T51"/>
  <c r="O52"/>
  <c r="P52"/>
  <c r="Q52"/>
  <c r="C53"/>
  <c r="D53"/>
  <c r="E53"/>
  <c r="F53"/>
  <c r="F52" s="1"/>
  <c r="G53"/>
  <c r="S53" s="1"/>
  <c r="H53"/>
  <c r="C54"/>
  <c r="D54"/>
  <c r="E54"/>
  <c r="M54" s="1"/>
  <c r="F54"/>
  <c r="G54"/>
  <c r="S54" s="1"/>
  <c r="H54"/>
  <c r="I54"/>
  <c r="J54" s="1"/>
  <c r="R54"/>
  <c r="T54"/>
  <c r="C55"/>
  <c r="D55"/>
  <c r="K55" s="1"/>
  <c r="L55" s="1"/>
  <c r="E55"/>
  <c r="F55"/>
  <c r="G55"/>
  <c r="H55"/>
  <c r="S55"/>
  <c r="O56"/>
  <c r="P56"/>
  <c r="Q56"/>
  <c r="C57"/>
  <c r="C56" s="1"/>
  <c r="D57"/>
  <c r="E57"/>
  <c r="E56" s="1"/>
  <c r="F57"/>
  <c r="G57"/>
  <c r="S57" s="1"/>
  <c r="H57"/>
  <c r="I57"/>
  <c r="J57" s="1"/>
  <c r="M57"/>
  <c r="N57" s="1"/>
  <c r="R57"/>
  <c r="T57"/>
  <c r="C58"/>
  <c r="D58"/>
  <c r="K58" s="1"/>
  <c r="E58"/>
  <c r="F58"/>
  <c r="I58" s="1"/>
  <c r="J58" s="1"/>
  <c r="G58"/>
  <c r="H58"/>
  <c r="T58" s="1"/>
  <c r="S58"/>
  <c r="O59"/>
  <c r="P59"/>
  <c r="Q59"/>
  <c r="C60"/>
  <c r="C59" s="1"/>
  <c r="D60"/>
  <c r="D59" s="1"/>
  <c r="E60"/>
  <c r="E59" s="1"/>
  <c r="F60"/>
  <c r="F59" s="1"/>
  <c r="G60"/>
  <c r="S60" s="1"/>
  <c r="H60"/>
  <c r="H59" s="1"/>
  <c r="I60"/>
  <c r="J60" s="1"/>
  <c r="M60"/>
  <c r="N60" s="1"/>
  <c r="R60"/>
  <c r="T60"/>
  <c r="O61"/>
  <c r="P61"/>
  <c r="Q61"/>
  <c r="C62"/>
  <c r="C61" s="1"/>
  <c r="D62"/>
  <c r="E62"/>
  <c r="E61" s="1"/>
  <c r="F62"/>
  <c r="G62"/>
  <c r="G61" s="1"/>
  <c r="H62"/>
  <c r="S62"/>
  <c r="C63"/>
  <c r="D63"/>
  <c r="E63"/>
  <c r="F63"/>
  <c r="I63" s="1"/>
  <c r="J63" s="1"/>
  <c r="G63"/>
  <c r="S63" s="1"/>
  <c r="H63"/>
  <c r="M63" s="1"/>
  <c r="N63" s="1"/>
  <c r="K63"/>
  <c r="L63" s="1"/>
  <c r="R63"/>
  <c r="O64"/>
  <c r="P64"/>
  <c r="Q64"/>
  <c r="C65"/>
  <c r="C64" s="1"/>
  <c r="D65"/>
  <c r="K65" s="1"/>
  <c r="L65" s="1"/>
  <c r="E65"/>
  <c r="E64" s="1"/>
  <c r="F65"/>
  <c r="I65" s="1"/>
  <c r="J65" s="1"/>
  <c r="G65"/>
  <c r="G64" s="1"/>
  <c r="H65"/>
  <c r="M65" s="1"/>
  <c r="N65" s="1"/>
  <c r="S65"/>
  <c r="C66"/>
  <c r="D66"/>
  <c r="E66"/>
  <c r="F66"/>
  <c r="G66"/>
  <c r="K66" s="1"/>
  <c r="L66" s="1"/>
  <c r="H66"/>
  <c r="I66"/>
  <c r="J66" s="1"/>
  <c r="M66"/>
  <c r="R66"/>
  <c r="S66"/>
  <c r="T66"/>
  <c r="C73"/>
  <c r="D73"/>
  <c r="E73"/>
  <c r="M73" s="1"/>
  <c r="F73"/>
  <c r="G73"/>
  <c r="K73" s="1"/>
  <c r="H73"/>
  <c r="I73"/>
  <c r="L59" i="1"/>
  <c r="E59"/>
  <c r="K59" s="1"/>
  <c r="D59"/>
  <c r="M59" s="1"/>
  <c r="N58"/>
  <c r="M58"/>
  <c r="K58"/>
  <c r="J58"/>
  <c r="I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N25"/>
  <c r="M25"/>
  <c r="L25"/>
  <c r="K25"/>
  <c r="J25"/>
  <c r="I25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H6"/>
  <c r="G6"/>
  <c r="F6"/>
  <c r="E6"/>
  <c r="D6"/>
  <c r="C6"/>
  <c r="C4"/>
  <c r="R52" i="4" l="1"/>
  <c r="E30"/>
  <c r="C30"/>
  <c r="E9"/>
  <c r="C9"/>
  <c r="T63"/>
  <c r="M62"/>
  <c r="N62" s="1"/>
  <c r="I62"/>
  <c r="J62" s="1"/>
  <c r="K62"/>
  <c r="L62" s="1"/>
  <c r="K60"/>
  <c r="L60" s="1"/>
  <c r="M59"/>
  <c r="N59" s="1"/>
  <c r="I59"/>
  <c r="J59" s="1"/>
  <c r="M58"/>
  <c r="K57"/>
  <c r="L57" s="1"/>
  <c r="K53"/>
  <c r="L53" s="1"/>
  <c r="R51"/>
  <c r="K49"/>
  <c r="L49" s="1"/>
  <c r="K48"/>
  <c r="L48" s="1"/>
  <c r="K46"/>
  <c r="L46" s="1"/>
  <c r="M45"/>
  <c r="N45" s="1"/>
  <c r="I45"/>
  <c r="J45" s="1"/>
  <c r="S44"/>
  <c r="K44"/>
  <c r="L44" s="1"/>
  <c r="K42"/>
  <c r="L42" s="1"/>
  <c r="M41"/>
  <c r="N41" s="1"/>
  <c r="I41"/>
  <c r="J41" s="1"/>
  <c r="K40"/>
  <c r="L40" s="1"/>
  <c r="K39"/>
  <c r="K38"/>
  <c r="L38" s="1"/>
  <c r="K36"/>
  <c r="L36" s="1"/>
  <c r="M35"/>
  <c r="N35" s="1"/>
  <c r="I35"/>
  <c r="J35" s="1"/>
  <c r="K34"/>
  <c r="L34" s="1"/>
  <c r="M33"/>
  <c r="N33" s="1"/>
  <c r="K31"/>
  <c r="L31" s="1"/>
  <c r="R28"/>
  <c r="E27"/>
  <c r="C27"/>
  <c r="K26"/>
  <c r="L26" s="1"/>
  <c r="T25"/>
  <c r="T22"/>
  <c r="R20"/>
  <c r="M20"/>
  <c r="C19"/>
  <c r="E19"/>
  <c r="K13"/>
  <c r="L13" s="1"/>
  <c r="H9"/>
  <c r="M9" s="1"/>
  <c r="N9" s="1"/>
  <c r="F9"/>
  <c r="I9" s="1"/>
  <c r="J9" s="1"/>
  <c r="D9"/>
  <c r="T9"/>
  <c r="O9"/>
  <c r="Q67"/>
  <c r="S64"/>
  <c r="T59"/>
  <c r="R59"/>
  <c r="S61"/>
  <c r="M48"/>
  <c r="N48" s="1"/>
  <c r="T48"/>
  <c r="I48"/>
  <c r="J48" s="1"/>
  <c r="R48"/>
  <c r="M44"/>
  <c r="N44" s="1"/>
  <c r="T44"/>
  <c r="I44"/>
  <c r="J44" s="1"/>
  <c r="R44"/>
  <c r="M40"/>
  <c r="N40" s="1"/>
  <c r="T40"/>
  <c r="I40"/>
  <c r="J40" s="1"/>
  <c r="R40"/>
  <c r="M38"/>
  <c r="N38" s="1"/>
  <c r="T38"/>
  <c r="I38"/>
  <c r="J38" s="1"/>
  <c r="R38"/>
  <c r="M34"/>
  <c r="N34" s="1"/>
  <c r="T34"/>
  <c r="I34"/>
  <c r="J34" s="1"/>
  <c r="R34"/>
  <c r="M29"/>
  <c r="N29" s="1"/>
  <c r="T29"/>
  <c r="I29"/>
  <c r="J29" s="1"/>
  <c r="R29"/>
  <c r="M24"/>
  <c r="N24" s="1"/>
  <c r="T24"/>
  <c r="I24"/>
  <c r="J24" s="1"/>
  <c r="R24"/>
  <c r="M21"/>
  <c r="N21" s="1"/>
  <c r="T21"/>
  <c r="I21"/>
  <c r="J21" s="1"/>
  <c r="R21"/>
  <c r="M18"/>
  <c r="N18" s="1"/>
  <c r="T18"/>
  <c r="I18"/>
  <c r="J18" s="1"/>
  <c r="R18"/>
  <c r="M55"/>
  <c r="N55" s="1"/>
  <c r="T55"/>
  <c r="I55"/>
  <c r="J55" s="1"/>
  <c r="R55"/>
  <c r="M53"/>
  <c r="N53" s="1"/>
  <c r="T53"/>
  <c r="I53"/>
  <c r="J53" s="1"/>
  <c r="R53"/>
  <c r="M50"/>
  <c r="N50" s="1"/>
  <c r="T50"/>
  <c r="I50"/>
  <c r="J50" s="1"/>
  <c r="R50"/>
  <c r="M32"/>
  <c r="N32" s="1"/>
  <c r="T32"/>
  <c r="I32"/>
  <c r="J32" s="1"/>
  <c r="R32"/>
  <c r="D30"/>
  <c r="K32"/>
  <c r="L32" s="1"/>
  <c r="M26"/>
  <c r="N26" s="1"/>
  <c r="T26"/>
  <c r="I26"/>
  <c r="J26" s="1"/>
  <c r="R26"/>
  <c r="M16"/>
  <c r="N16" s="1"/>
  <c r="T16"/>
  <c r="I16"/>
  <c r="J16" s="1"/>
  <c r="R16"/>
  <c r="M13"/>
  <c r="N13" s="1"/>
  <c r="T13"/>
  <c r="I13"/>
  <c r="J13" s="1"/>
  <c r="R13"/>
  <c r="H64"/>
  <c r="F64"/>
  <c r="D64"/>
  <c r="K64" s="1"/>
  <c r="L64" s="1"/>
  <c r="H61"/>
  <c r="F61"/>
  <c r="D61"/>
  <c r="K61" s="1"/>
  <c r="L61" s="1"/>
  <c r="G59"/>
  <c r="G56"/>
  <c r="G52"/>
  <c r="E52"/>
  <c r="C52"/>
  <c r="I52" s="1"/>
  <c r="J52" s="1"/>
  <c r="H47"/>
  <c r="D47"/>
  <c r="H43"/>
  <c r="D43"/>
  <c r="H37"/>
  <c r="D37"/>
  <c r="H30"/>
  <c r="M30" s="1"/>
  <c r="N30" s="1"/>
  <c r="F30"/>
  <c r="I30" s="1"/>
  <c r="J30" s="1"/>
  <c r="G27"/>
  <c r="H23"/>
  <c r="D23"/>
  <c r="H19"/>
  <c r="M19" s="1"/>
  <c r="N19" s="1"/>
  <c r="F19"/>
  <c r="I19" s="1"/>
  <c r="J19" s="1"/>
  <c r="D19"/>
  <c r="G15"/>
  <c r="S15" s="1"/>
  <c r="E15"/>
  <c r="C15"/>
  <c r="F15"/>
  <c r="G12"/>
  <c r="E12"/>
  <c r="C12"/>
  <c r="I12"/>
  <c r="J12" s="1"/>
  <c r="G9"/>
  <c r="T65"/>
  <c r="R65"/>
  <c r="T62"/>
  <c r="R62"/>
  <c r="R58"/>
  <c r="H56"/>
  <c r="M56" s="1"/>
  <c r="N56" s="1"/>
  <c r="F56"/>
  <c r="I56" s="1"/>
  <c r="J56" s="1"/>
  <c r="D56"/>
  <c r="K54"/>
  <c r="H52"/>
  <c r="D52"/>
  <c r="K51"/>
  <c r="L51" s="1"/>
  <c r="G47"/>
  <c r="K47" s="1"/>
  <c r="L47" s="1"/>
  <c r="E47"/>
  <c r="C47"/>
  <c r="F47"/>
  <c r="T45"/>
  <c r="R45"/>
  <c r="G45"/>
  <c r="K43"/>
  <c r="L43" s="1"/>
  <c r="S43"/>
  <c r="F43"/>
  <c r="T41"/>
  <c r="R41"/>
  <c r="G41"/>
  <c r="G37"/>
  <c r="K37" s="1"/>
  <c r="L37" s="1"/>
  <c r="E37"/>
  <c r="C37"/>
  <c r="F37"/>
  <c r="T35"/>
  <c r="R35"/>
  <c r="G35"/>
  <c r="K33"/>
  <c r="L33" s="1"/>
  <c r="T30"/>
  <c r="R30"/>
  <c r="G30"/>
  <c r="K28"/>
  <c r="L28" s="1"/>
  <c r="H27"/>
  <c r="M27" s="1"/>
  <c r="N27" s="1"/>
  <c r="F27"/>
  <c r="I27" s="1"/>
  <c r="J27" s="1"/>
  <c r="D27"/>
  <c r="G23"/>
  <c r="K23" s="1"/>
  <c r="L23" s="1"/>
  <c r="E23"/>
  <c r="C23"/>
  <c r="F23"/>
  <c r="R19"/>
  <c r="G19"/>
  <c r="K17"/>
  <c r="L17" s="1"/>
  <c r="H15"/>
  <c r="D15"/>
  <c r="K14"/>
  <c r="L14" s="1"/>
  <c r="H12"/>
  <c r="D12"/>
  <c r="K11"/>
  <c r="L11" s="1"/>
  <c r="J59" i="1"/>
  <c r="N59"/>
  <c r="R9" i="4" l="1"/>
  <c r="O67"/>
  <c r="C67"/>
  <c r="C74" s="1"/>
  <c r="K12"/>
  <c r="L12" s="1"/>
  <c r="E67"/>
  <c r="E74" s="1"/>
  <c r="M12"/>
  <c r="N12" s="1"/>
  <c r="T12"/>
  <c r="H67"/>
  <c r="I23"/>
  <c r="J23" s="1"/>
  <c r="R23"/>
  <c r="I37"/>
  <c r="J37" s="1"/>
  <c r="R37"/>
  <c r="I43"/>
  <c r="J43" s="1"/>
  <c r="R43"/>
  <c r="I47"/>
  <c r="J47" s="1"/>
  <c r="R47"/>
  <c r="M23"/>
  <c r="N23" s="1"/>
  <c r="T23"/>
  <c r="K59"/>
  <c r="L59" s="1"/>
  <c r="S59"/>
  <c r="I61"/>
  <c r="J61" s="1"/>
  <c r="R61"/>
  <c r="M64"/>
  <c r="N64" s="1"/>
  <c r="T64"/>
  <c r="M15"/>
  <c r="N15" s="1"/>
  <c r="T15"/>
  <c r="K19"/>
  <c r="L19" s="1"/>
  <c r="S19"/>
  <c r="K30"/>
  <c r="L30" s="1"/>
  <c r="S30"/>
  <c r="K35"/>
  <c r="L35" s="1"/>
  <c r="S35"/>
  <c r="K41"/>
  <c r="L41" s="1"/>
  <c r="S41"/>
  <c r="K45"/>
  <c r="L45" s="1"/>
  <c r="S45"/>
  <c r="M52"/>
  <c r="N52" s="1"/>
  <c r="T52"/>
  <c r="S9"/>
  <c r="K9"/>
  <c r="L9" s="1"/>
  <c r="G67"/>
  <c r="S73" s="1"/>
  <c r="I15"/>
  <c r="J15" s="1"/>
  <c r="R15"/>
  <c r="S27"/>
  <c r="K27"/>
  <c r="L27" s="1"/>
  <c r="M37"/>
  <c r="N37" s="1"/>
  <c r="T37"/>
  <c r="M43"/>
  <c r="N43" s="1"/>
  <c r="T43"/>
  <c r="M47"/>
  <c r="N47" s="1"/>
  <c r="T47"/>
  <c r="K56"/>
  <c r="L56" s="1"/>
  <c r="S56"/>
  <c r="M61"/>
  <c r="N61" s="1"/>
  <c r="T61"/>
  <c r="I64"/>
  <c r="J64" s="1"/>
  <c r="R64"/>
  <c r="R27"/>
  <c r="K52"/>
  <c r="L52" s="1"/>
  <c r="R56"/>
  <c r="D67"/>
  <c r="D74" s="1"/>
  <c r="T19"/>
  <c r="S23"/>
  <c r="S37"/>
  <c r="S47"/>
  <c r="F67"/>
  <c r="S12"/>
  <c r="K15"/>
  <c r="L15" s="1"/>
  <c r="T27"/>
  <c r="S52"/>
  <c r="T56"/>
  <c r="F74" l="1"/>
  <c r="I67"/>
  <c r="R67"/>
  <c r="R74" s="1"/>
  <c r="R73"/>
  <c r="H74"/>
  <c r="M67"/>
  <c r="T67"/>
  <c r="T74" s="1"/>
  <c r="T73"/>
  <c r="K67"/>
  <c r="G74"/>
  <c r="S67"/>
  <c r="S74" s="1"/>
  <c r="L67" l="1"/>
  <c r="K74"/>
  <c r="N67"/>
  <c r="M74"/>
  <c r="J67"/>
  <c r="I74"/>
</calcChain>
</file>

<file path=xl/sharedStrings.xml><?xml version="1.0" encoding="utf-8"?>
<sst xmlns="http://schemas.openxmlformats.org/spreadsheetml/2006/main" count="212" uniqueCount="191">
  <si>
    <t>\</t>
  </si>
  <si>
    <t>Приложение № 1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</si>
  <si>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2021-2023 годы</t>
  </si>
  <si>
    <t>(руб.)</t>
  </si>
  <si>
    <t>Наименование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</si>
  <si>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</si>
  <si>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</si>
  <si>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</si>
  <si>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</si>
  <si>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</si>
  <si>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</si>
  <si>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</si>
  <si>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</si>
  <si>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</si>
  <si>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</si>
  <si>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</si>
  <si>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</si>
  <si>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</si>
  <si>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</si>
  <si>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</si>
  <si>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</si>
  <si>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</si>
  <si>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</si>
  <si>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</si>
  <si>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</si>
  <si>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</si>
  <si>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</si>
  <si>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</si>
  <si>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</si>
  <si>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</si>
  <si>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</si>
  <si>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</si>
  <si>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</si>
  <si>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</si>
  <si>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</si>
  <si>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</si>
  <si>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</si>
  <si>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</si>
  <si>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</si>
  <si>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</si>
  <si>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</si>
  <si>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</si>
  <si>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</si>
  <si>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</si>
  <si>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</si>
  <si>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Транспорт</t>
  </si>
  <si>
    <t>0408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</si>
  <si>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</si>
  <si>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</si>
  <si>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</si>
  <si>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</si>
  <si>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</si>
  <si>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</si>
  <si>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</si>
  <si>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</si>
  <si>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</si>
  <si>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</si>
  <si>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</si>
  <si>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</si>
  <si>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</si>
  <si>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</si>
  <si>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</si>
  <si>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</si>
  <si>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</si>
  <si>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</si>
  <si>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</si>
  <si>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</si>
  <si>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</si>
  <si>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</si>
  <si>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</si>
  <si>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</si>
  <si>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</si>
  <si>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</si>
  <si>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</si>
  <si>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</si>
  <si>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</si>
  <si>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</si>
  <si>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</si>
  <si>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</si>
  <si>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</si>
  <si>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</si>
  <si>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</si>
  <si>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</si>
  <si>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</si>
  <si>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</si>
  <si>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</si>
  <si>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</si>
  <si>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</si>
  <si>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</si>
  <si>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</si>
  <si>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</si>
  <si>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</si>
  <si>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</si>
  <si>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</si>
  <si>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</si>
  <si>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</si>
  <si>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</si>
  <si>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</si>
  <si>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</si>
  <si>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</si>
  <si>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</si>
  <si>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</si>
  <si>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</si>
  <si>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</si>
  <si>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</si>
  <si>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</si>
  <si>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</si>
  <si>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</si>
  <si>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</si>
  <si>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</si>
  <si>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</si>
  <si>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</si>
  <si>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</si>
  <si>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Условно утвержденные расходы
</t>
  </si>
  <si>
    <t>Итого</t>
  </si>
  <si>
    <t>ИТОГО</t>
  </si>
  <si>
    <t>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</si>
  <si>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</si>
  <si>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</si>
  <si>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</si>
  <si>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 xml:space="preserve">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</si>
  <si>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</si>
  <si>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Подпрограмма № 1 "Проведение  капитального ремонта многоквартирных домов"</t>
  </si>
  <si>
    <t>Муниципальная  программа "Капитальный ремонт многоквартирных домов"</t>
  </si>
  <si>
    <t xml:space="preserve">  Подпрограмма № 2 "Подготовка объектов  и систем жизнеобеспечения к работе в отопительный период"</t>
  </si>
  <si>
    <t xml:space="preserve">  Подпрограмма № 1 "Поддержка развития  товариществ собственников недвижимости в многоквартиных домах"</t>
  </si>
  <si>
    <t>Муниципальная  программа "Создание условий для развития жилищно-коммунального  хозяйства"</t>
  </si>
  <si>
    <t xml:space="preserve">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города Апатиты"</t>
  </si>
  <si>
    <t xml:space="preserve">  Подпрограмма 2 "Развитие системы предоставления государственных и муниципальных услуг по принципу "одного окна"</t>
  </si>
  <si>
    <t xml:space="preserve">  Подпрограмма № 1 "Развитие современной информационной и телекоммуникационной инфраструктуры органов местного самоуправления"</t>
  </si>
  <si>
    <t>Муниципальная  программа "Информационное общество"</t>
  </si>
  <si>
    <t xml:space="preserve">  Аналитическая ведомственная целевая программа №4 "Обеспечение деятельности муниципального казенного учреждения "Централизованная бухгалтерия Администрации города Апатиты"</t>
  </si>
  <si>
    <t xml:space="preserve">  Аналитическая ведомственная целевая программа №3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</si>
  <si>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Аналитическая ведомственная целевая программа №2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</si>
  <si>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№1 "Развитие архивного дела на территории муниципального образования город Апатиты с подведомственной территорией Мурманской области"</t>
  </si>
  <si>
    <t>Муниципальная  программа "Муниципальное управление"</t>
  </si>
  <si>
    <t xml:space="preserve">  Подпрограмма № 1 "Обеспечение эффективного управления муниципальными финансами"</t>
  </si>
  <si>
    <t>Муниципальная  программа "Управление муниципальными финансами"</t>
  </si>
  <si>
    <t xml:space="preserve">  Подпрограмма № 1 " Создание условий для ведения бизнеса на территории города Апатиты"</t>
  </si>
  <si>
    <t>Муниципальная  программа "Экономический потенциал "</t>
  </si>
  <si>
    <t xml:space="preserve">  Подпрограмма "Энергосбережение и  повышение энергетической эффективности"</t>
  </si>
  <si>
    <t>Муниципальная  программа "Энергоэффективность и развитие энергетики"</t>
  </si>
  <si>
    <t xml:space="preserve">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</si>
  <si>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Подпрограмма № 2 "Транспортное  обслуживание населения"</t>
  </si>
  <si>
    <t xml:space="preserve">  Подпрограмма № 1 "Развитие дорожного  хозяйства"</t>
  </si>
  <si>
    <t>Муниципальная  программа "Развитие транспортной системы"</t>
  </si>
  <si>
    <t xml:space="preserve">  Подпрограмма №1 "Обеспечение  экологической безопасности"</t>
  </si>
  <si>
    <t>Муниципальная  программа "Охрана окружающей среды"</t>
  </si>
  <si>
    <t>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</t>
  </si>
  <si>
    <t xml:space="preserve">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</si>
  <si>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Подпрограмма № 3 "Обеспечение  безопасности и защиты населения в области гражданской обороны и чрезвычайных  ситуаций"</t>
  </si>
  <si>
    <t>0720000000</t>
  </si>
  <si>
    <t xml:space="preserve">  Подпрограмма № 2 "Профилактика наркомании, алкоголизма и употребления табака в молодежной среде города Апатиты"</t>
  </si>
  <si>
    <t>Муниципальная  программа "Обеспечение общественного порядка и безопасности населения  города Апатиты"</t>
  </si>
  <si>
    <t xml:space="preserve">  Подпрограмма № 2 "Обеспечение жильем  молодых семей города Апатиты"</t>
  </si>
  <si>
    <t xml:space="preserve">  Подпрограмма № 1 "Поддержка и  стимулирование жилищного строительства в городе Апатиты"</t>
  </si>
  <si>
    <t>Муниципальная  программа "Обеспечение доступным и комфортным жильем и коммунальными  услугами населения города"</t>
  </si>
  <si>
    <t xml:space="preserve">  Подпрограмма № 3 "Внешнее благоустройство городских территорий"</t>
  </si>
  <si>
    <t xml:space="preserve">  Подпрограмма № 2 "Наружное уличное освещение"</t>
  </si>
  <si>
    <t xml:space="preserve">  Подпрограмма № 1 "Организация сферы  ритуальных услуг"</t>
  </si>
  <si>
    <t>Муниципальная  программа "Обеспечение комфортной среды проживания населения  города"</t>
  </si>
  <si>
    <t xml:space="preserve">  Ведомственная  целевая программа  "Услуги учреждений культуры и молодёжной политики"</t>
  </si>
  <si>
    <t xml:space="preserve">  Подпрограмма № 2  "Вовлечение молодежи в социальную практику"</t>
  </si>
  <si>
    <t xml:space="preserve">  Подпрограмма № 1 "Культура"</t>
  </si>
  <si>
    <t>Муниципальная программа "Развитие культуры и молодежной политики, сохранение культурного наследия города"</t>
  </si>
  <si>
    <t xml:space="preserve">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</si>
  <si>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Подпрограмма № 2 "Развитие спортивной инфраструктуры"</t>
  </si>
  <si>
    <t xml:space="preserve">  Подпрограмма № 1 "Развитие массового спорта"</t>
  </si>
  <si>
    <t>Муниципальная программа "Развитие физической культуры и спорта"</t>
  </si>
  <si>
    <t xml:space="preserve">  Подпрограмма № 2 "Поддержка социально ориентированных организаций"</t>
  </si>
  <si>
    <t xml:space="preserve">  Подпрограмма № 1 "Социальная поддержка отдельных категорий граждан"</t>
  </si>
  <si>
    <t>Муниципальная программа "Социальная поддержка граждан и социально ориентированных организаций"</t>
  </si>
  <si>
    <r>
      <t xml:space="preserve">  Ведомственная целевая программа "Развитие дошкольного, общего и дополнительного образования детей"</t>
    </r>
    <r>
      <rPr>
        <sz val="9"/>
        <color theme="1"/>
        <rFont val="Times New Roman"/>
        <family val="1"/>
        <charset val="204"/>
      </rPr>
      <t xml:space="preserve"> на 2021-2023 годы</t>
    </r>
  </si>
  <si>
    <t xml:space="preserve">  Подпрограмма № 1  "Развитие современной системы образования"</t>
  </si>
  <si>
    <t>Муниципальная программа "Развитие образования"</t>
  </si>
  <si>
    <t>гр.17-гр.8</t>
  </si>
  <si>
    <t>гр.16-гр.7</t>
  </si>
  <si>
    <t>гр.15-гр.6</t>
  </si>
  <si>
    <t>%%</t>
  </si>
  <si>
    <t>сумма</t>
  </si>
  <si>
    <t>2023 год</t>
  </si>
  <si>
    <t>2022 год</t>
  </si>
  <si>
    <t>2021 год</t>
  </si>
  <si>
    <t>Отклонение (проект решения с паспортами МП)</t>
  </si>
  <si>
    <t>Утверждено в паспортах муниципальных программ (с учетом проектов программ, представленных с проектом решения о бюджете)</t>
  </si>
  <si>
    <t>Отклонение</t>
  </si>
  <si>
    <t>Предусмотрено проектом решения о бюджете</t>
  </si>
  <si>
    <t>Утверждено решением о бюджете</t>
  </si>
  <si>
    <t>Код целевой статьи</t>
  </si>
  <si>
    <t>Сравнительный анализ объемов бюджетных ассигнований, предусмотренных проектом решения о бюджете на реализацию муниципальных программ города Апатиты, с объемами финансового обеспечения программ, указанными в их действующих паспортах</t>
  </si>
  <si>
    <t>Приложение № 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</si>
</sst>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" fontId="2" fillId="2" borderId="12">
      <alignment horizontal="right" vertical="top" shrinkToFit="1"/>
    </xf>
    <xf numFmtId="0" fontId="4" fillId="0" borderId="13"/>
    <xf numFmtId="49" fontId="4" fillId="0" borderId="12">
      <alignment horizontal="left" vertical="top" wrapText="1"/>
    </xf>
    <xf numFmtId="0" fontId="5" fillId="0" borderId="0">
      <alignment horizontal="center" wrapText="1"/>
    </xf>
    <xf numFmtId="0" fontId="4" fillId="0" borderId="12">
      <alignment horizontal="center" vertical="center" shrinkToFit="1"/>
    </xf>
    <xf numFmtId="0" fontId="2" fillId="0" borderId="12">
      <alignment horizontal="left"/>
    </xf>
    <xf numFmtId="4" fontId="4" fillId="5" borderId="12">
      <alignment horizontal="right" vertical="top" shrinkToFit="1"/>
    </xf>
  </cellStyleXfs>
  <cellXfs count="79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2" xfId="1" quotePrefix="1" applyNumberFormat="1" applyFont="1" applyFill="1" applyAlignment="1" applyProtection="1">
      <alignment horizontal="left" vertical="top" wrapText="1"/>
    </xf>
    <xf numFmtId="4" fontId="3" fillId="0" borderId="12" xfId="2" applyNumberFormat="1" applyFont="1" applyFill="1" applyBorder="1" applyAlignment="1" applyProtection="1">
      <alignment horizontal="right" vertical="top" shrinkToFit="1"/>
    </xf>
    <xf numFmtId="4" fontId="1" fillId="0" borderId="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3" fillId="3" borderId="14" xfId="1" quotePrefix="1" applyNumberFormat="1" applyFont="1" applyFill="1" applyBorder="1" applyAlignment="1" applyProtection="1">
      <alignment horizontal="left" vertical="top" wrapText="1"/>
    </xf>
    <xf numFmtId="0" fontId="3" fillId="3" borderId="15" xfId="1" quotePrefix="1" applyNumberFormat="1" applyFont="1" applyFill="1" applyBorder="1" applyAlignment="1" applyProtection="1">
      <alignment horizontal="left" vertical="top" wrapText="1"/>
    </xf>
    <xf numFmtId="0" fontId="3" fillId="3" borderId="1" xfId="1" quotePrefix="1" applyNumberFormat="1" applyFont="1" applyFill="1" applyBorder="1" applyAlignment="1" applyProtection="1">
      <alignment horizontal="left" vertical="top" wrapText="1"/>
    </xf>
    <xf numFmtId="49" fontId="3" fillId="3" borderId="15" xfId="3" applyNumberFormat="1" applyFont="1" applyFill="1" applyBorder="1" applyAlignment="1" applyProtection="1">
      <alignment horizontal="left" vertical="top" wrapText="1"/>
    </xf>
    <xf numFmtId="0" fontId="3" fillId="3" borderId="1" xfId="3" quotePrefix="1" applyNumberFormat="1" applyFont="1" applyFill="1" applyBorder="1" applyAlignment="1" applyProtection="1">
      <alignment horizontal="left" vertical="top" wrapText="1"/>
    </xf>
    <xf numFmtId="0" fontId="3" fillId="3" borderId="15" xfId="4" applyNumberFormat="1" applyFont="1" applyFill="1" applyBorder="1" applyAlignment="1" applyProtection="1">
      <alignment horizontal="left"/>
    </xf>
    <xf numFmtId="0" fontId="3" fillId="3" borderId="1" xfId="4" applyNumberFormat="1" applyFont="1" applyFill="1" applyBorder="1" applyAlignment="1" applyProtection="1">
      <alignment horizontal="left"/>
    </xf>
    <xf numFmtId="4" fontId="3" fillId="0" borderId="12" xfId="5" applyNumberFormat="1" applyFont="1" applyFill="1" applyAlignment="1" applyProtection="1">
      <alignment horizontal="right" vertical="top" shrinkToFit="1"/>
    </xf>
    <xf numFmtId="0" fontId="0" fillId="0" borderId="0" xfId="0" applyFill="1"/>
    <xf numFmtId="0" fontId="0" fillId="0" borderId="0" xfId="0" applyAlignment="1">
      <alignment horizontal="right"/>
    </xf>
    <xf numFmtId="0" fontId="7" fillId="0" borderId="0" xfId="0" applyFont="1"/>
    <xf numFmtId="164" fontId="0" fillId="0" borderId="0" xfId="0" applyNumberFormat="1"/>
    <xf numFmtId="165" fontId="7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6" fillId="0" borderId="0" xfId="0" applyFont="1"/>
    <xf numFmtId="165" fontId="8" fillId="0" borderId="11" xfId="0" applyNumberFormat="1" applyFont="1" applyBorder="1" applyAlignment="1">
      <alignment horizontal="center" vertical="center"/>
    </xf>
    <xf numFmtId="165" fontId="8" fillId="4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0" fillId="0" borderId="0" xfId="0" applyFont="1"/>
    <xf numFmtId="165" fontId="9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3" fillId="0" borderId="12" xfId="1" applyNumberFormat="1" applyFont="1" applyFill="1" applyAlignment="1" applyProtection="1">
      <alignment horizontal="left" vertical="top" wrapText="1"/>
    </xf>
    <xf numFmtId="165" fontId="9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4" fillId="0" borderId="0" xfId="0" applyFont="1" applyFill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8">
    <cellStyle name="xl24" xfId="4"/>
    <cellStyle name="xl31" xfId="5"/>
    <cellStyle name="xl33" xfId="6"/>
    <cellStyle name="xl34" xfId="1"/>
    <cellStyle name="xl36" xfId="2"/>
    <cellStyle name="xl38" xfId="3"/>
    <cellStyle name="xl39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82;&#1083;&#1102;&#1095;&#1077;&#1085;&#1080;&#1103;%20&#1085;&#1072;%20&#1087;&#1088;&#1086;&#1077;&#1082;&#1090;&#1099;%20&#1088;&#1077;&#1096;&#1077;&#1085;&#1080;&#1081;\2021\&#1085;&#1086;&#1103;&#1073;&#1088;&#1100;%202021\&#1056;&#1040;&#1057;&#1063;&#1045;&#1058;&#1067;%20&#1076;&#1083;&#1103;%20&#1091;&#1090;&#1086;&#1095;&#1085;&#1077;&#1085;&#1080;&#1103;%20-%20&#1053;&#1054;&#1103;&#1041;&#1056;&#1068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,%20&#1088;&#1072;&#1089;&#1095;&#1077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28.09.2021 № 335)</v>
          </cell>
        </row>
        <row r="5">
          <cell r="B5" t="str">
            <v>2021 год</v>
          </cell>
          <cell r="C5" t="str">
            <v>2022  год</v>
          </cell>
          <cell r="D5" t="str">
            <v>2023 год</v>
          </cell>
          <cell r="E5" t="str">
            <v>2021 год</v>
          </cell>
          <cell r="F5" t="str">
            <v>2022  год</v>
          </cell>
          <cell r="G5" t="str">
            <v>2023 год</v>
          </cell>
          <cell r="H5" t="str">
            <v>2021 год</v>
          </cell>
          <cell r="I5" t="str">
            <v>2022  год</v>
          </cell>
          <cell r="J5" t="str">
            <v>2023 год</v>
          </cell>
          <cell r="K5" t="str">
            <v>2021 год</v>
          </cell>
          <cell r="L5" t="str">
            <v>2022  год</v>
          </cell>
          <cell r="M5" t="str">
            <v>2023 год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"/>
      <sheetName val="Таблица 4"/>
      <sheetName val="МП"/>
      <sheetName val="пр.8_решение"/>
      <sheetName val="пр 8_для уточнения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55402433.079999998</v>
          </cell>
          <cell r="H6">
            <v>11618663.33</v>
          </cell>
          <cell r="I6">
            <v>11764630.550000001</v>
          </cell>
        </row>
        <row r="166">
          <cell r="G166">
            <v>1624030734.4000001</v>
          </cell>
          <cell r="H166">
            <v>1647661420.2</v>
          </cell>
          <cell r="I166">
            <v>1716593616.8800001</v>
          </cell>
        </row>
        <row r="306">
          <cell r="G306">
            <v>16235219.42</v>
          </cell>
          <cell r="H306">
            <v>14367845</v>
          </cell>
          <cell r="I306">
            <v>11241183</v>
          </cell>
        </row>
        <row r="348">
          <cell r="G348">
            <v>250000</v>
          </cell>
          <cell r="H348">
            <v>500000</v>
          </cell>
          <cell r="I348">
            <v>500000</v>
          </cell>
        </row>
        <row r="356">
          <cell r="G356">
            <v>364995</v>
          </cell>
          <cell r="H356">
            <v>364995</v>
          </cell>
          <cell r="I356">
            <v>364995</v>
          </cell>
        </row>
        <row r="368">
          <cell r="G368">
            <v>32877954.539999999</v>
          </cell>
          <cell r="H368">
            <v>50000</v>
          </cell>
          <cell r="I368">
            <v>50000</v>
          </cell>
        </row>
        <row r="420">
          <cell r="G420">
            <v>152711268.34</v>
          </cell>
          <cell r="H420">
            <v>149236714</v>
          </cell>
          <cell r="I420">
            <v>152025866</v>
          </cell>
        </row>
        <row r="490">
          <cell r="G490">
            <v>121823041.05</v>
          </cell>
          <cell r="H490">
            <v>0</v>
          </cell>
          <cell r="I490">
            <v>0</v>
          </cell>
        </row>
        <row r="539">
          <cell r="G539">
            <v>13774712.15</v>
          </cell>
          <cell r="H539">
            <v>3985479</v>
          </cell>
          <cell r="I539">
            <v>3985479</v>
          </cell>
        </row>
        <row r="602">
          <cell r="G602">
            <v>186476748.80000001</v>
          </cell>
          <cell r="H602">
            <v>201222618.22</v>
          </cell>
          <cell r="I602">
            <v>212856265.46000001</v>
          </cell>
        </row>
        <row r="710">
          <cell r="G710">
            <v>3828770.57</v>
          </cell>
          <cell r="H710">
            <v>2674080.4500000002</v>
          </cell>
          <cell r="I710">
            <v>2681480.4500000002</v>
          </cell>
        </row>
        <row r="796">
          <cell r="G796">
            <v>49599247.829999998</v>
          </cell>
          <cell r="H796">
            <v>30012534.390000001</v>
          </cell>
          <cell r="I796">
            <v>30012534.390000001</v>
          </cell>
        </row>
        <row r="835">
          <cell r="G835">
            <v>15689547.699999999</v>
          </cell>
          <cell r="H835">
            <v>5442119.75</v>
          </cell>
          <cell r="I835">
            <v>5442119.75</v>
          </cell>
        </row>
        <row r="903">
          <cell r="G903">
            <v>5711191.0899999999</v>
          </cell>
          <cell r="H903">
            <v>5671112.3099999996</v>
          </cell>
          <cell r="I903">
            <v>5671112.3099999996</v>
          </cell>
        </row>
        <row r="922">
          <cell r="G922">
            <v>1380457</v>
          </cell>
          <cell r="H922">
            <v>1188437</v>
          </cell>
          <cell r="I922">
            <v>1185168</v>
          </cell>
        </row>
        <row r="930">
          <cell r="G930">
            <v>728542</v>
          </cell>
          <cell r="H930">
            <v>918801</v>
          </cell>
          <cell r="I930">
            <v>918801</v>
          </cell>
        </row>
        <row r="943">
          <cell r="G943">
            <v>2826840.87</v>
          </cell>
          <cell r="H943">
            <v>1914914.1</v>
          </cell>
          <cell r="I943">
            <v>1914914.1</v>
          </cell>
        </row>
        <row r="971">
          <cell r="G971">
            <v>21747674.539999999</v>
          </cell>
          <cell r="H971">
            <v>21037231.010000002</v>
          </cell>
          <cell r="I971">
            <v>21793143.510000002</v>
          </cell>
        </row>
        <row r="988">
          <cell r="G988">
            <v>120000</v>
          </cell>
          <cell r="H988">
            <v>120000</v>
          </cell>
          <cell r="I988">
            <v>120000</v>
          </cell>
        </row>
        <row r="1006">
          <cell r="G1006">
            <v>12753094.380000001</v>
          </cell>
          <cell r="H1006">
            <v>2913830.65</v>
          </cell>
          <cell r="I1006">
            <v>2913830.65</v>
          </cell>
        </row>
        <row r="1064">
          <cell r="G1064">
            <v>192623819.00999999</v>
          </cell>
          <cell r="H1064">
            <v>125066634.34</v>
          </cell>
          <cell r="I1064">
            <v>125527216.72</v>
          </cell>
        </row>
        <row r="1176">
          <cell r="G1176">
            <v>17307213.379999999</v>
          </cell>
          <cell r="H1176">
            <v>0</v>
          </cell>
          <cell r="I1176">
            <v>0</v>
          </cell>
        </row>
        <row r="1204">
          <cell r="G1204">
            <v>9431859.0700000003</v>
          </cell>
          <cell r="H1204">
            <v>4258161.57</v>
          </cell>
          <cell r="I1204">
            <v>4273780.3099999996</v>
          </cell>
        </row>
        <row r="1227">
          <cell r="G1227">
            <v>106620.71</v>
          </cell>
          <cell r="H1227">
            <v>96000</v>
          </cell>
          <cell r="I1227">
            <v>96000</v>
          </cell>
        </row>
        <row r="1240">
          <cell r="G1240">
            <v>896720.75</v>
          </cell>
          <cell r="H1240">
            <v>406296</v>
          </cell>
          <cell r="I1240">
            <v>406296</v>
          </cell>
        </row>
        <row r="1269">
          <cell r="G1269">
            <v>7360972.4400000004</v>
          </cell>
          <cell r="H1269">
            <v>11322300.539999999</v>
          </cell>
          <cell r="I1269">
            <v>9930000</v>
          </cell>
        </row>
        <row r="1283">
          <cell r="G1283">
            <v>3696356.5</v>
          </cell>
          <cell r="H1283">
            <v>3680978.84</v>
          </cell>
          <cell r="I1283">
            <v>3824617.04</v>
          </cell>
        </row>
        <row r="1297">
          <cell r="G1297">
            <v>198637736.30000001</v>
          </cell>
          <cell r="H1297">
            <v>193381604.41999999</v>
          </cell>
          <cell r="I1297">
            <v>198939731.97</v>
          </cell>
        </row>
        <row r="1438">
          <cell r="G1438">
            <v>39308140.289999999</v>
          </cell>
          <cell r="H1438">
            <v>37506722.450000003</v>
          </cell>
          <cell r="I1438">
            <v>39527439.170000002</v>
          </cell>
        </row>
        <row r="1476">
          <cell r="G1476">
            <v>13106903.1</v>
          </cell>
          <cell r="H1476">
            <v>13234710.199999999</v>
          </cell>
          <cell r="I1476">
            <v>13731436.810000001</v>
          </cell>
        </row>
        <row r="1485">
          <cell r="G1485">
            <v>1188878.5</v>
          </cell>
          <cell r="H1485">
            <v>300000</v>
          </cell>
          <cell r="I1485">
            <v>300000</v>
          </cell>
        </row>
        <row r="1508">
          <cell r="G1508">
            <v>1891810</v>
          </cell>
          <cell r="H1508">
            <v>0</v>
          </cell>
          <cell r="I1508">
            <v>0</v>
          </cell>
        </row>
        <row r="1515">
          <cell r="G1515">
            <v>13784501.050000001</v>
          </cell>
          <cell r="H1515">
            <v>14049064.26</v>
          </cell>
          <cell r="I1515">
            <v>14495888.51</v>
          </cell>
        </row>
        <row r="1533">
          <cell r="G1533">
            <v>10100</v>
          </cell>
          <cell r="H1533">
            <v>10100</v>
          </cell>
          <cell r="I1533">
            <v>10100</v>
          </cell>
        </row>
        <row r="1540">
          <cell r="G1540">
            <v>3316209.05</v>
          </cell>
          <cell r="H1540">
            <v>0</v>
          </cell>
          <cell r="I1540">
            <v>0</v>
          </cell>
        </row>
        <row r="1553">
          <cell r="G1553">
            <v>14824828.09</v>
          </cell>
          <cell r="H1553">
            <v>9277228.0800000001</v>
          </cell>
          <cell r="I1553">
            <v>9277228.0800000001</v>
          </cell>
        </row>
        <row r="1571">
          <cell r="G1571">
            <v>46247977.130000003</v>
          </cell>
          <cell r="H1571">
            <v>24468094.149999999</v>
          </cell>
          <cell r="I1571">
            <v>24468094.149999999</v>
          </cell>
        </row>
        <row r="1685">
          <cell r="G1685">
            <v>41669167.75</v>
          </cell>
          <cell r="H1685">
            <v>40783707.369999997</v>
          </cell>
          <cell r="I1685">
            <v>42066827.310000002</v>
          </cell>
        </row>
        <row r="1703">
          <cell r="G1703">
            <v>58300</v>
          </cell>
          <cell r="H1703">
            <v>58300</v>
          </cell>
          <cell r="I1703">
            <v>58300</v>
          </cell>
        </row>
        <row r="1725">
          <cell r="G1725">
            <v>205601177.94999999</v>
          </cell>
          <cell r="H1725">
            <v>4462947.37</v>
          </cell>
        </row>
        <row r="1758">
          <cell r="G1758">
            <v>3129401763.8299999</v>
          </cell>
          <cell r="H1758">
            <v>2583263645</v>
          </cell>
          <cell r="I1758">
            <v>2668968096.1199999</v>
          </cell>
        </row>
      </sheetData>
      <sheetData sheetId="6">
        <row r="6">
          <cell r="G6">
            <v>58294185.079999998</v>
          </cell>
          <cell r="H6">
            <v>11618663.33</v>
          </cell>
          <cell r="I6">
            <v>11764630.550000001</v>
          </cell>
        </row>
        <row r="171">
          <cell r="G171">
            <v>1690614702.4000001</v>
          </cell>
          <cell r="H171">
            <v>1647661420.2</v>
          </cell>
          <cell r="I171">
            <v>1716593616.8800001</v>
          </cell>
        </row>
        <row r="311">
          <cell r="G311">
            <v>17720819.420000002</v>
          </cell>
          <cell r="H311">
            <v>14367845</v>
          </cell>
          <cell r="I311">
            <v>11241183</v>
          </cell>
        </row>
        <row r="353">
          <cell r="G353">
            <v>250000</v>
          </cell>
          <cell r="H353">
            <v>500000</v>
          </cell>
          <cell r="I353">
            <v>500000</v>
          </cell>
        </row>
        <row r="361">
          <cell r="G361">
            <v>364995</v>
          </cell>
          <cell r="H361">
            <v>364995</v>
          </cell>
          <cell r="I361">
            <v>364995</v>
          </cell>
        </row>
        <row r="373">
          <cell r="G373">
            <v>42567152.539999999</v>
          </cell>
          <cell r="H373">
            <v>50000</v>
          </cell>
          <cell r="I373">
            <v>50000</v>
          </cell>
        </row>
        <row r="430">
          <cell r="G430">
            <v>153985670.09</v>
          </cell>
          <cell r="H430">
            <v>149236714</v>
          </cell>
          <cell r="I430">
            <v>152025866</v>
          </cell>
        </row>
        <row r="500">
          <cell r="G500">
            <v>122033433.33</v>
          </cell>
          <cell r="H500">
            <v>0</v>
          </cell>
          <cell r="I500">
            <v>0</v>
          </cell>
        </row>
        <row r="549">
          <cell r="G549">
            <v>12982865.789999999</v>
          </cell>
          <cell r="H549">
            <v>4055703</v>
          </cell>
          <cell r="I549">
            <v>4055703</v>
          </cell>
        </row>
        <row r="617">
          <cell r="G617">
            <v>196689874.33000001</v>
          </cell>
          <cell r="H617">
            <v>201222618.22</v>
          </cell>
          <cell r="I617">
            <v>212856265.46000001</v>
          </cell>
        </row>
        <row r="736">
          <cell r="G736">
            <v>3810970.57</v>
          </cell>
          <cell r="H736">
            <v>2674080.4500000002</v>
          </cell>
          <cell r="I736">
            <v>2681480.4500000002</v>
          </cell>
        </row>
        <row r="822">
          <cell r="G822">
            <v>47218272.359999999</v>
          </cell>
          <cell r="H822">
            <v>30012534.390000001</v>
          </cell>
          <cell r="I822">
            <v>30012534.390000001</v>
          </cell>
        </row>
        <row r="861">
          <cell r="G861">
            <v>15687644.529999999</v>
          </cell>
          <cell r="H861">
            <v>5442119.75</v>
          </cell>
          <cell r="I861">
            <v>5442119.75</v>
          </cell>
        </row>
        <row r="929">
          <cell r="G929">
            <v>1971191.09</v>
          </cell>
          <cell r="H929">
            <v>5671112.3099999996</v>
          </cell>
          <cell r="I929">
            <v>5671112.3099999996</v>
          </cell>
        </row>
        <row r="948">
          <cell r="G948">
            <v>1380457</v>
          </cell>
          <cell r="H948">
            <v>1188437</v>
          </cell>
          <cell r="I948">
            <v>1185168</v>
          </cell>
        </row>
        <row r="956">
          <cell r="G956">
            <v>728542</v>
          </cell>
          <cell r="H956">
            <v>918801</v>
          </cell>
          <cell r="I956">
            <v>918801</v>
          </cell>
        </row>
        <row r="969">
          <cell r="G969">
            <v>2715718.35</v>
          </cell>
          <cell r="H969">
            <v>1914914.1</v>
          </cell>
          <cell r="I969">
            <v>1914914.1</v>
          </cell>
        </row>
        <row r="997">
          <cell r="G997">
            <v>22412468.809999999</v>
          </cell>
          <cell r="H997">
            <v>21037231.010000002</v>
          </cell>
          <cell r="I997">
            <v>21793143.510000002</v>
          </cell>
        </row>
        <row r="1014">
          <cell r="G1014">
            <v>120000</v>
          </cell>
          <cell r="H1014">
            <v>120000</v>
          </cell>
          <cell r="I1014">
            <v>120000</v>
          </cell>
        </row>
        <row r="1032">
          <cell r="G1032">
            <v>12751605.130000001</v>
          </cell>
          <cell r="H1032">
            <v>2913830.65</v>
          </cell>
          <cell r="I1032">
            <v>2913830.65</v>
          </cell>
        </row>
        <row r="1090">
          <cell r="G1090">
            <v>192518819.00999999</v>
          </cell>
          <cell r="H1090">
            <v>125066634.34</v>
          </cell>
          <cell r="I1090">
            <v>125527216.72</v>
          </cell>
        </row>
        <row r="1202">
          <cell r="G1202">
            <v>20561643.66</v>
          </cell>
          <cell r="H1202">
            <v>0</v>
          </cell>
          <cell r="I1202">
            <v>0</v>
          </cell>
        </row>
        <row r="1230">
          <cell r="G1230">
            <v>12499268.07</v>
          </cell>
          <cell r="H1230">
            <v>4258161.57</v>
          </cell>
          <cell r="I1230">
            <v>4273780.3099999996</v>
          </cell>
        </row>
        <row r="1268">
          <cell r="G1268">
            <v>106620.71</v>
          </cell>
          <cell r="H1268">
            <v>96000</v>
          </cell>
          <cell r="I1268">
            <v>96000</v>
          </cell>
        </row>
        <row r="1281">
          <cell r="G1281">
            <v>896720.75</v>
          </cell>
          <cell r="H1281">
            <v>406296</v>
          </cell>
          <cell r="I1281">
            <v>406296</v>
          </cell>
        </row>
        <row r="1310">
          <cell r="G1310">
            <v>7360972.4400000004</v>
          </cell>
          <cell r="H1310">
            <v>11322300.539999999</v>
          </cell>
          <cell r="I1310">
            <v>9930000</v>
          </cell>
        </row>
        <row r="1324">
          <cell r="G1324">
            <v>3765171.35</v>
          </cell>
          <cell r="H1324">
            <v>3680978.84</v>
          </cell>
          <cell r="I1324">
            <v>3824617.04</v>
          </cell>
        </row>
        <row r="1338">
          <cell r="G1338">
            <v>202604991.69999999</v>
          </cell>
          <cell r="H1338">
            <v>193381604.41999999</v>
          </cell>
          <cell r="I1338">
            <v>198939731.97</v>
          </cell>
        </row>
        <row r="1484">
          <cell r="G1484">
            <v>39721146.899999999</v>
          </cell>
          <cell r="H1484">
            <v>37506722.450000003</v>
          </cell>
          <cell r="I1484">
            <v>39527439.170000002</v>
          </cell>
        </row>
        <row r="1522">
          <cell r="G1522">
            <v>13106903.1</v>
          </cell>
          <cell r="H1522">
            <v>13234710.199999999</v>
          </cell>
          <cell r="I1522">
            <v>13731436.810000001</v>
          </cell>
        </row>
        <row r="1531">
          <cell r="G1531">
            <v>1188878.5</v>
          </cell>
          <cell r="H1531">
            <v>300000</v>
          </cell>
          <cell r="I1531">
            <v>300000</v>
          </cell>
        </row>
        <row r="1554">
          <cell r="G1554">
            <v>1891810</v>
          </cell>
          <cell r="H1554">
            <v>0</v>
          </cell>
          <cell r="I1554">
            <v>0</v>
          </cell>
        </row>
        <row r="1561">
          <cell r="G1561">
            <v>13986204.289999999</v>
          </cell>
          <cell r="H1561">
            <v>14049064.26</v>
          </cell>
          <cell r="I1561">
            <v>14495888.51</v>
          </cell>
        </row>
        <row r="1579">
          <cell r="G1579">
            <v>10100</v>
          </cell>
          <cell r="H1579">
            <v>10100</v>
          </cell>
          <cell r="I1579">
            <v>10100</v>
          </cell>
        </row>
        <row r="1586">
          <cell r="G1586">
            <v>3316209.05</v>
          </cell>
          <cell r="H1586">
            <v>0</v>
          </cell>
          <cell r="I1586">
            <v>0</v>
          </cell>
        </row>
        <row r="1599">
          <cell r="G1599">
            <v>14824828.09</v>
          </cell>
          <cell r="H1599">
            <v>9277228.0800000001</v>
          </cell>
          <cell r="I1599">
            <v>9277228.0800000001</v>
          </cell>
        </row>
        <row r="1617">
          <cell r="G1617">
            <v>46372794.770000003</v>
          </cell>
          <cell r="H1617">
            <v>24468094.149999999</v>
          </cell>
          <cell r="I1617">
            <v>24468094.149999999</v>
          </cell>
        </row>
        <row r="1731">
          <cell r="G1731">
            <v>42313573.659999996</v>
          </cell>
          <cell r="H1731">
            <v>40783707.369999997</v>
          </cell>
          <cell r="I1731">
            <v>42066827.310000002</v>
          </cell>
        </row>
        <row r="1749">
          <cell r="G1749">
            <v>58300</v>
          </cell>
          <cell r="H1749">
            <v>58300</v>
          </cell>
          <cell r="I1749">
            <v>58300</v>
          </cell>
        </row>
        <row r="1771">
          <cell r="G1771">
            <v>205601177.94999999</v>
          </cell>
          <cell r="H1771">
            <v>4462947.37</v>
          </cell>
          <cell r="I1771">
            <v>0</v>
          </cell>
        </row>
        <row r="1804">
          <cell r="G1804">
            <v>3227006701.8200002</v>
          </cell>
          <cell r="H1804">
            <v>2583333869</v>
          </cell>
          <cell r="I1804">
            <v>2669038320.1199999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view="pageBreakPreview" zoomScale="60" zoomScaleNormal="100" workbookViewId="0">
      <selection activeCell="O1" sqref="O1:T1048576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8.140625" style="1" bestFit="1" customWidth="1"/>
    <col min="15" max="16384" width="9.140625" style="1"/>
  </cols>
  <sheetData>
    <row r="1" spans="1:14">
      <c r="A1" s="1" t="s">
        <v>0</v>
      </c>
      <c r="M1" s="1" t="s">
        <v>1</v>
      </c>
    </row>
    <row r="2" spans="1:14">
      <c r="A2" s="47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>
      <c r="N3" s="1" t="s">
        <v>3</v>
      </c>
    </row>
    <row r="4" spans="1:14" ht="27" customHeight="1">
      <c r="A4" s="48" t="s">
        <v>4</v>
      </c>
      <c r="B4" s="49" t="s">
        <v>5</v>
      </c>
      <c r="C4" s="50" t="str">
        <f>[1]Осн.хар.!B2</f>
        <v>Утвержденные бюджетные назначения  (решение от 28.09.2021 № 335)</v>
      </c>
      <c r="D4" s="51"/>
      <c r="E4" s="52"/>
      <c r="F4" s="50" t="s">
        <v>6</v>
      </c>
      <c r="G4" s="51"/>
      <c r="H4" s="52"/>
      <c r="I4" s="56" t="s">
        <v>7</v>
      </c>
      <c r="J4" s="57"/>
      <c r="K4" s="57"/>
      <c r="L4" s="57"/>
      <c r="M4" s="57"/>
      <c r="N4" s="58"/>
    </row>
    <row r="5" spans="1:14" ht="27" customHeight="1">
      <c r="A5" s="48"/>
      <c r="B5" s="49"/>
      <c r="C5" s="53"/>
      <c r="D5" s="54"/>
      <c r="E5" s="55"/>
      <c r="F5" s="53"/>
      <c r="G5" s="54"/>
      <c r="H5" s="55"/>
      <c r="I5" s="56" t="s">
        <v>8</v>
      </c>
      <c r="J5" s="57"/>
      <c r="K5" s="58"/>
      <c r="L5" s="59" t="s">
        <v>9</v>
      </c>
      <c r="M5" s="60"/>
      <c r="N5" s="61"/>
    </row>
    <row r="6" spans="1:14" ht="27" customHeight="1">
      <c r="A6" s="48"/>
      <c r="B6" s="49"/>
      <c r="C6" s="2" t="str">
        <f>[1]Осн.хар.!B5</f>
        <v>2021 год</v>
      </c>
      <c r="D6" s="2" t="str">
        <f>[1]Осн.хар.!C5</f>
        <v>2022  год</v>
      </c>
      <c r="E6" s="2" t="str">
        <f>[1]Осн.хар.!D5</f>
        <v>2023 год</v>
      </c>
      <c r="F6" s="2" t="str">
        <f>[1]Осн.хар.!E5</f>
        <v>2021 год</v>
      </c>
      <c r="G6" s="2" t="str">
        <f>[1]Осн.хар.!F5</f>
        <v>2022  год</v>
      </c>
      <c r="H6" s="2" t="str">
        <f>[1]Осн.хар.!G5</f>
        <v>2023 год</v>
      </c>
      <c r="I6" s="3" t="str">
        <f>[1]Осн.хар.!H5</f>
        <v>2021 год</v>
      </c>
      <c r="J6" s="3" t="str">
        <f>[1]Осн.хар.!I5</f>
        <v>2022  год</v>
      </c>
      <c r="K6" s="3" t="str">
        <f>[1]Осн.хар.!J5</f>
        <v>2023 год</v>
      </c>
      <c r="L6" s="3" t="str">
        <f>[1]Осн.хар.!K5</f>
        <v>2021 год</v>
      </c>
      <c r="M6" s="3" t="str">
        <f>[1]Осн.хар.!L5</f>
        <v>2022  год</v>
      </c>
      <c r="N6" s="3" t="str">
        <f>[1]Осн.хар.!M5</f>
        <v>2023 год</v>
      </c>
    </row>
    <row r="7" spans="1:14">
      <c r="A7" s="4" t="s">
        <v>10</v>
      </c>
      <c r="B7" s="4" t="s">
        <v>11</v>
      </c>
      <c r="C7" s="5">
        <v>196358033</v>
      </c>
      <c r="D7" s="5">
        <v>183075306.38999999</v>
      </c>
      <c r="E7" s="5">
        <v>188703976.66</v>
      </c>
      <c r="F7" s="5">
        <v>201148840.30000001</v>
      </c>
      <c r="G7" s="5">
        <v>183075306.38999999</v>
      </c>
      <c r="H7" s="5">
        <v>188703976.66</v>
      </c>
      <c r="I7" s="6">
        <f>F7-C7</f>
        <v>4790807.3000000119</v>
      </c>
      <c r="J7" s="7">
        <f>G7-D7</f>
        <v>0</v>
      </c>
      <c r="K7" s="7">
        <f>H7-E7</f>
        <v>0</v>
      </c>
      <c r="L7" s="8">
        <f>F7/C7*100-100</f>
        <v>2.4398325990564445</v>
      </c>
      <c r="M7" s="8">
        <f>G7/D7*100-100</f>
        <v>0</v>
      </c>
      <c r="N7" s="8">
        <f>H7/E7*100-100</f>
        <v>0</v>
      </c>
    </row>
    <row r="8" spans="1:14" ht="38.25">
      <c r="A8" s="4" t="s">
        <v>12</v>
      </c>
      <c r="B8" s="4" t="s">
        <v>13</v>
      </c>
      <c r="C8" s="5">
        <v>2924040.35</v>
      </c>
      <c r="D8" s="5">
        <v>2439327</v>
      </c>
      <c r="E8" s="5">
        <v>2529640</v>
      </c>
      <c r="F8" s="5">
        <v>3011298.7</v>
      </c>
      <c r="G8" s="5">
        <v>2439327</v>
      </c>
      <c r="H8" s="5">
        <v>2529640</v>
      </c>
      <c r="I8" s="6">
        <f t="shared" ref="I8:K58" si="0">F8-C8</f>
        <v>87258.350000000093</v>
      </c>
      <c r="J8" s="7">
        <f t="shared" si="0"/>
        <v>0</v>
      </c>
      <c r="K8" s="7">
        <f t="shared" si="0"/>
        <v>0</v>
      </c>
      <c r="L8" s="8">
        <f t="shared" ref="L8:N57" si="1">F8/C8*100-100</f>
        <v>2.9841705159780076</v>
      </c>
      <c r="M8" s="8">
        <f t="shared" si="1"/>
        <v>0</v>
      </c>
      <c r="N8" s="8">
        <f t="shared" si="1"/>
        <v>0</v>
      </c>
    </row>
    <row r="9" spans="1:14" ht="38.25">
      <c r="A9" s="4" t="s">
        <v>14</v>
      </c>
      <c r="B9" s="4" t="s">
        <v>15</v>
      </c>
      <c r="C9" s="5">
        <v>7104685.9299999997</v>
      </c>
      <c r="D9" s="5">
        <v>6623259</v>
      </c>
      <c r="E9" s="5">
        <v>6876312</v>
      </c>
      <c r="F9" s="5">
        <v>7105783.3099999996</v>
      </c>
      <c r="G9" s="5">
        <v>6623259</v>
      </c>
      <c r="H9" s="5">
        <v>6876312</v>
      </c>
      <c r="I9" s="6">
        <f t="shared" si="0"/>
        <v>1097.3799999998882</v>
      </c>
      <c r="J9" s="7">
        <f t="shared" si="0"/>
        <v>0</v>
      </c>
      <c r="K9" s="7">
        <f t="shared" si="0"/>
        <v>0</v>
      </c>
      <c r="L9" s="8">
        <f t="shared" si="1"/>
        <v>1.5445862221241669E-2</v>
      </c>
      <c r="M9" s="8">
        <f t="shared" si="1"/>
        <v>0</v>
      </c>
      <c r="N9" s="8">
        <f t="shared" si="1"/>
        <v>0</v>
      </c>
    </row>
    <row r="10" spans="1:14" ht="51">
      <c r="A10" s="4" t="s">
        <v>16</v>
      </c>
      <c r="B10" s="4" t="s">
        <v>17</v>
      </c>
      <c r="C10" s="5">
        <v>90941682.469999999</v>
      </c>
      <c r="D10" s="5">
        <v>91761934</v>
      </c>
      <c r="E10" s="5">
        <v>93746532</v>
      </c>
      <c r="F10" s="5">
        <v>95512937.870000005</v>
      </c>
      <c r="G10" s="5">
        <v>91761934</v>
      </c>
      <c r="H10" s="5">
        <v>93746532</v>
      </c>
      <c r="I10" s="6">
        <f t="shared" si="0"/>
        <v>4571255.400000006</v>
      </c>
      <c r="J10" s="7">
        <f t="shared" si="0"/>
        <v>0</v>
      </c>
      <c r="K10" s="7">
        <f t="shared" si="0"/>
        <v>0</v>
      </c>
      <c r="L10" s="8">
        <f t="shared" si="1"/>
        <v>5.0265788754325911</v>
      </c>
      <c r="M10" s="8">
        <f t="shared" si="1"/>
        <v>0</v>
      </c>
      <c r="N10" s="8">
        <f t="shared" si="1"/>
        <v>0</v>
      </c>
    </row>
    <row r="11" spans="1:14">
      <c r="A11" s="4" t="s">
        <v>18</v>
      </c>
      <c r="B11" s="4" t="s">
        <v>19</v>
      </c>
      <c r="C11" s="5">
        <v>6680.23</v>
      </c>
      <c r="D11" s="5">
        <v>63895.06</v>
      </c>
      <c r="E11" s="5">
        <v>2761.61</v>
      </c>
      <c r="F11" s="5">
        <v>6680.23</v>
      </c>
      <c r="G11" s="5">
        <v>63895.06</v>
      </c>
      <c r="H11" s="5">
        <v>2761.61</v>
      </c>
      <c r="I11" s="6">
        <f t="shared" si="0"/>
        <v>0</v>
      </c>
      <c r="J11" s="7">
        <f t="shared" si="0"/>
        <v>0</v>
      </c>
      <c r="K11" s="7">
        <f t="shared" si="0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</row>
    <row r="12" spans="1:14" ht="38.25">
      <c r="A12" s="4" t="s">
        <v>20</v>
      </c>
      <c r="B12" s="4" t="s">
        <v>21</v>
      </c>
      <c r="C12" s="5">
        <v>5191046.8</v>
      </c>
      <c r="D12" s="5">
        <v>5077833</v>
      </c>
      <c r="E12" s="5">
        <v>5275084</v>
      </c>
      <c r="F12" s="5">
        <v>5225612.3</v>
      </c>
      <c r="G12" s="5">
        <v>5077833</v>
      </c>
      <c r="H12" s="5">
        <v>5275084</v>
      </c>
      <c r="I12" s="6">
        <f t="shared" si="0"/>
        <v>34565.5</v>
      </c>
      <c r="J12" s="7">
        <f t="shared" si="0"/>
        <v>0</v>
      </c>
      <c r="K12" s="7">
        <f t="shared" si="0"/>
        <v>0</v>
      </c>
      <c r="L12" s="8">
        <f t="shared" si="1"/>
        <v>0.66586762423332857</v>
      </c>
      <c r="M12" s="8">
        <f t="shared" si="1"/>
        <v>0</v>
      </c>
      <c r="N12" s="8">
        <f t="shared" si="1"/>
        <v>0</v>
      </c>
    </row>
    <row r="13" spans="1:14">
      <c r="A13" s="4" t="s">
        <v>22</v>
      </c>
      <c r="B13" s="4" t="s">
        <v>23</v>
      </c>
      <c r="C13" s="5">
        <v>1135799.8</v>
      </c>
      <c r="D13" s="5">
        <v>0</v>
      </c>
      <c r="E13" s="5">
        <v>0</v>
      </c>
      <c r="F13" s="5">
        <v>1135799.8</v>
      </c>
      <c r="G13" s="5">
        <v>0</v>
      </c>
      <c r="H13" s="5">
        <v>0</v>
      </c>
      <c r="I13" s="6">
        <f t="shared" si="0"/>
        <v>0</v>
      </c>
      <c r="J13" s="7">
        <f t="shared" si="0"/>
        <v>0</v>
      </c>
      <c r="K13" s="7">
        <f t="shared" si="0"/>
        <v>0</v>
      </c>
      <c r="L13" s="9" t="s">
        <v>24</v>
      </c>
      <c r="M13" s="9" t="s">
        <v>24</v>
      </c>
      <c r="N13" s="9" t="s">
        <v>24</v>
      </c>
    </row>
    <row r="14" spans="1:14">
      <c r="A14" s="4" t="s">
        <v>25</v>
      </c>
      <c r="B14" s="4" t="s">
        <v>26</v>
      </c>
      <c r="C14" s="5">
        <v>2405507.42</v>
      </c>
      <c r="D14" s="5">
        <v>3000000</v>
      </c>
      <c r="E14" s="5">
        <v>3000000</v>
      </c>
      <c r="F14" s="5">
        <v>1813916.42</v>
      </c>
      <c r="G14" s="5">
        <v>3000000</v>
      </c>
      <c r="H14" s="5">
        <v>3000000</v>
      </c>
      <c r="I14" s="6">
        <f t="shared" si="0"/>
        <v>-591591</v>
      </c>
      <c r="J14" s="7">
        <f t="shared" si="0"/>
        <v>0</v>
      </c>
      <c r="K14" s="7">
        <f t="shared" si="0"/>
        <v>0</v>
      </c>
      <c r="L14" s="8">
        <f t="shared" si="1"/>
        <v>-24.593189573283453</v>
      </c>
      <c r="M14" s="8">
        <f t="shared" si="1"/>
        <v>0</v>
      </c>
      <c r="N14" s="8">
        <f t="shared" si="1"/>
        <v>0</v>
      </c>
    </row>
    <row r="15" spans="1:14">
      <c r="A15" s="4" t="s">
        <v>27</v>
      </c>
      <c r="B15" s="4" t="s">
        <v>28</v>
      </c>
      <c r="C15" s="5">
        <v>86648590</v>
      </c>
      <c r="D15" s="5">
        <v>74109058.329999998</v>
      </c>
      <c r="E15" s="5">
        <v>77273647.049999997</v>
      </c>
      <c r="F15" s="5">
        <v>87336811.670000002</v>
      </c>
      <c r="G15" s="5">
        <v>74109058.329999998</v>
      </c>
      <c r="H15" s="5">
        <v>77273647.049999997</v>
      </c>
      <c r="I15" s="6">
        <f t="shared" si="0"/>
        <v>688221.67000000179</v>
      </c>
      <c r="J15" s="7">
        <f t="shared" si="0"/>
        <v>0</v>
      </c>
      <c r="K15" s="7">
        <f t="shared" si="0"/>
        <v>0</v>
      </c>
      <c r="L15" s="8">
        <f t="shared" si="1"/>
        <v>0.79426759281369641</v>
      </c>
      <c r="M15" s="8">
        <f t="shared" si="1"/>
        <v>0</v>
      </c>
      <c r="N15" s="8">
        <f t="shared" si="1"/>
        <v>0</v>
      </c>
    </row>
    <row r="16" spans="1:14">
      <c r="A16" s="4" t="s">
        <v>29</v>
      </c>
      <c r="B16" s="4" t="s">
        <v>30</v>
      </c>
      <c r="C16" s="5">
        <v>6458470.6500000004</v>
      </c>
      <c r="D16" s="5">
        <v>6526500</v>
      </c>
      <c r="E16" s="5">
        <v>6787800</v>
      </c>
      <c r="F16" s="5">
        <v>6458470.6500000004</v>
      </c>
      <c r="G16" s="5">
        <v>6526500</v>
      </c>
      <c r="H16" s="5">
        <v>6787800</v>
      </c>
      <c r="I16" s="6">
        <f t="shared" si="0"/>
        <v>0</v>
      </c>
      <c r="J16" s="7">
        <f t="shared" si="0"/>
        <v>0</v>
      </c>
      <c r="K16" s="7">
        <f t="shared" si="0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</row>
    <row r="17" spans="1:14">
      <c r="A17" s="4" t="s">
        <v>31</v>
      </c>
      <c r="B17" s="4" t="s">
        <v>32</v>
      </c>
      <c r="C17" s="5">
        <v>6458470.6500000004</v>
      </c>
      <c r="D17" s="5">
        <v>6526500</v>
      </c>
      <c r="E17" s="5">
        <v>6787800</v>
      </c>
      <c r="F17" s="5">
        <v>6458470.6500000004</v>
      </c>
      <c r="G17" s="5">
        <v>6526500</v>
      </c>
      <c r="H17" s="5">
        <v>6787800</v>
      </c>
      <c r="I17" s="6">
        <f t="shared" si="0"/>
        <v>0</v>
      </c>
      <c r="J17" s="7">
        <f t="shared" si="0"/>
        <v>0</v>
      </c>
      <c r="K17" s="7">
        <f t="shared" si="0"/>
        <v>0</v>
      </c>
      <c r="L17" s="8">
        <f t="shared" si="1"/>
        <v>0</v>
      </c>
      <c r="M17" s="8">
        <f t="shared" si="1"/>
        <v>0</v>
      </c>
      <c r="N17" s="8">
        <f t="shared" si="1"/>
        <v>0</v>
      </c>
    </row>
    <row r="18" spans="1:14" ht="25.5">
      <c r="A18" s="4" t="s">
        <v>33</v>
      </c>
      <c r="B18" s="4" t="s">
        <v>34</v>
      </c>
      <c r="C18" s="5">
        <v>27910994.510000002</v>
      </c>
      <c r="D18" s="5">
        <v>26273546.109999999</v>
      </c>
      <c r="E18" s="5">
        <v>27435238.609999999</v>
      </c>
      <c r="F18" s="5">
        <v>28465418.760000002</v>
      </c>
      <c r="G18" s="5">
        <v>26273546.109999999</v>
      </c>
      <c r="H18" s="5">
        <v>27435238.609999999</v>
      </c>
      <c r="I18" s="6">
        <f t="shared" si="0"/>
        <v>554424.25</v>
      </c>
      <c r="J18" s="7">
        <f t="shared" si="0"/>
        <v>0</v>
      </c>
      <c r="K18" s="7">
        <f t="shared" si="0"/>
        <v>0</v>
      </c>
      <c r="L18" s="8">
        <f t="shared" si="1"/>
        <v>1.9864009138096321</v>
      </c>
      <c r="M18" s="8">
        <f t="shared" si="1"/>
        <v>0</v>
      </c>
      <c r="N18" s="8">
        <f t="shared" si="1"/>
        <v>0</v>
      </c>
    </row>
    <row r="19" spans="1:14">
      <c r="A19" s="4" t="s">
        <v>35</v>
      </c>
      <c r="B19" s="4" t="s">
        <v>36</v>
      </c>
      <c r="C19" s="5">
        <v>2980308</v>
      </c>
      <c r="D19" s="5">
        <v>3143353</v>
      </c>
      <c r="E19" s="5">
        <v>3548881</v>
      </c>
      <c r="F19" s="5">
        <v>2980308</v>
      </c>
      <c r="G19" s="5">
        <v>3143353</v>
      </c>
      <c r="H19" s="5">
        <v>3548881</v>
      </c>
      <c r="I19" s="6">
        <f t="shared" si="0"/>
        <v>0</v>
      </c>
      <c r="J19" s="7">
        <f t="shared" si="0"/>
        <v>0</v>
      </c>
      <c r="K19" s="7">
        <f t="shared" si="0"/>
        <v>0</v>
      </c>
      <c r="L19" s="8">
        <f t="shared" si="1"/>
        <v>0</v>
      </c>
      <c r="M19" s="8">
        <f t="shared" si="1"/>
        <v>0</v>
      </c>
      <c r="N19" s="8">
        <f t="shared" si="1"/>
        <v>0</v>
      </c>
    </row>
    <row r="20" spans="1:14" ht="38.25">
      <c r="A20" s="4" t="s">
        <v>37</v>
      </c>
      <c r="B20" s="4" t="s">
        <v>38</v>
      </c>
      <c r="C20" s="5">
        <v>24203868.710000001</v>
      </c>
      <c r="D20" s="5">
        <v>22263667.109999999</v>
      </c>
      <c r="E20" s="5">
        <v>23019831.609999999</v>
      </c>
      <c r="F20" s="5">
        <v>24796915.48</v>
      </c>
      <c r="G20" s="5">
        <v>22263667.109999999</v>
      </c>
      <c r="H20" s="5">
        <v>23019831.609999999</v>
      </c>
      <c r="I20" s="6">
        <f t="shared" si="0"/>
        <v>593046.76999999955</v>
      </c>
      <c r="J20" s="7">
        <f t="shared" si="0"/>
        <v>0</v>
      </c>
      <c r="K20" s="7">
        <f t="shared" si="0"/>
        <v>0</v>
      </c>
      <c r="L20" s="8">
        <f t="shared" si="1"/>
        <v>2.4502147863451995</v>
      </c>
      <c r="M20" s="8">
        <f t="shared" si="1"/>
        <v>0</v>
      </c>
      <c r="N20" s="8">
        <f t="shared" si="1"/>
        <v>0</v>
      </c>
    </row>
    <row r="21" spans="1:14" ht="25.5">
      <c r="A21" s="4" t="s">
        <v>39</v>
      </c>
      <c r="B21" s="4" t="s">
        <v>40</v>
      </c>
      <c r="C21" s="5">
        <v>726817.8</v>
      </c>
      <c r="D21" s="5">
        <v>866526</v>
      </c>
      <c r="E21" s="5">
        <v>866526</v>
      </c>
      <c r="F21" s="5">
        <v>688195.28</v>
      </c>
      <c r="G21" s="5">
        <v>866526</v>
      </c>
      <c r="H21" s="5">
        <v>866526</v>
      </c>
      <c r="I21" s="6">
        <f t="shared" si="0"/>
        <v>-38622.520000000019</v>
      </c>
      <c r="J21" s="7">
        <f t="shared" si="0"/>
        <v>0</v>
      </c>
      <c r="K21" s="7">
        <f t="shared" si="0"/>
        <v>0</v>
      </c>
      <c r="L21" s="8">
        <f t="shared" si="1"/>
        <v>-5.3139204901145831</v>
      </c>
      <c r="M21" s="8">
        <f t="shared" si="1"/>
        <v>0</v>
      </c>
      <c r="N21" s="8">
        <f t="shared" si="1"/>
        <v>0</v>
      </c>
    </row>
    <row r="22" spans="1:14">
      <c r="A22" s="4" t="s">
        <v>41</v>
      </c>
      <c r="B22" s="4" t="s">
        <v>42</v>
      </c>
      <c r="C22" s="5">
        <v>223225939.33000001</v>
      </c>
      <c r="D22" s="5">
        <v>131979082.27</v>
      </c>
      <c r="E22" s="5">
        <v>132455283.39</v>
      </c>
      <c r="F22" s="5">
        <v>227146764.59</v>
      </c>
      <c r="G22" s="5">
        <v>131979082.27</v>
      </c>
      <c r="H22" s="5">
        <v>132455283.39</v>
      </c>
      <c r="I22" s="6">
        <f t="shared" si="0"/>
        <v>3920825.2599999905</v>
      </c>
      <c r="J22" s="7">
        <f t="shared" si="0"/>
        <v>0</v>
      </c>
      <c r="K22" s="7">
        <f t="shared" si="0"/>
        <v>0</v>
      </c>
      <c r="L22" s="8">
        <f t="shared" si="1"/>
        <v>1.756438016015565</v>
      </c>
      <c r="M22" s="8">
        <f t="shared" si="1"/>
        <v>0</v>
      </c>
      <c r="N22" s="8">
        <f t="shared" si="1"/>
        <v>0</v>
      </c>
    </row>
    <row r="23" spans="1:14">
      <c r="A23" s="4" t="s">
        <v>43</v>
      </c>
      <c r="B23" s="4" t="s">
        <v>44</v>
      </c>
      <c r="C23" s="5">
        <v>1994393.15</v>
      </c>
      <c r="D23" s="5">
        <v>1662913.75</v>
      </c>
      <c r="E23" s="5">
        <v>1662913.75</v>
      </c>
      <c r="F23" s="5">
        <v>1994393.1</v>
      </c>
      <c r="G23" s="5">
        <v>1662913.75</v>
      </c>
      <c r="H23" s="5">
        <v>1662913.75</v>
      </c>
      <c r="I23" s="6">
        <f t="shared" si="0"/>
        <v>-4.9999999813735485E-2</v>
      </c>
      <c r="J23" s="7">
        <f t="shared" si="0"/>
        <v>0</v>
      </c>
      <c r="K23" s="7">
        <f t="shared" si="0"/>
        <v>0</v>
      </c>
      <c r="L23" s="8">
        <f t="shared" si="1"/>
        <v>-2.5070282561046042E-6</v>
      </c>
      <c r="M23" s="8">
        <f t="shared" si="1"/>
        <v>0</v>
      </c>
      <c r="N23" s="8">
        <f t="shared" si="1"/>
        <v>0</v>
      </c>
    </row>
    <row r="24" spans="1:14">
      <c r="A24" s="4" t="s">
        <v>45</v>
      </c>
      <c r="B24" s="4" t="s">
        <v>46</v>
      </c>
      <c r="C24" s="5">
        <v>16981824.350000001</v>
      </c>
      <c r="D24" s="5">
        <v>0</v>
      </c>
      <c r="E24" s="5">
        <v>0</v>
      </c>
      <c r="F24" s="5">
        <v>20380240.66</v>
      </c>
      <c r="G24" s="5">
        <v>0</v>
      </c>
      <c r="H24" s="5">
        <v>0</v>
      </c>
      <c r="I24" s="6">
        <f t="shared" si="0"/>
        <v>3398416.3099999987</v>
      </c>
      <c r="J24" s="7">
        <f t="shared" si="0"/>
        <v>0</v>
      </c>
      <c r="K24" s="7">
        <f t="shared" si="0"/>
        <v>0</v>
      </c>
      <c r="L24" s="8">
        <f t="shared" si="1"/>
        <v>20.012080209744937</v>
      </c>
      <c r="M24" s="9" t="s">
        <v>24</v>
      </c>
      <c r="N24" s="9" t="s">
        <v>24</v>
      </c>
    </row>
    <row r="25" spans="1:14">
      <c r="A25" s="4" t="s">
        <v>47</v>
      </c>
      <c r="B25" s="4" t="s">
        <v>48</v>
      </c>
      <c r="C25" s="5">
        <v>202130442.08000001</v>
      </c>
      <c r="D25" s="5">
        <v>129324795.91</v>
      </c>
      <c r="E25" s="5">
        <v>129800997.03</v>
      </c>
      <c r="F25" s="5">
        <v>202599851.08000001</v>
      </c>
      <c r="G25" s="5">
        <v>129324795.91</v>
      </c>
      <c r="H25" s="5">
        <v>129800997.03</v>
      </c>
      <c r="I25" s="6">
        <f t="shared" si="0"/>
        <v>469409</v>
      </c>
      <c r="J25" s="7">
        <f t="shared" si="0"/>
        <v>0</v>
      </c>
      <c r="K25" s="7">
        <f t="shared" si="0"/>
        <v>0</v>
      </c>
      <c r="L25" s="8">
        <f t="shared" si="1"/>
        <v>0.23223072940898248</v>
      </c>
      <c r="M25" s="8">
        <f t="shared" si="1"/>
        <v>0</v>
      </c>
      <c r="N25" s="8">
        <f t="shared" si="1"/>
        <v>0</v>
      </c>
    </row>
    <row r="26" spans="1:14">
      <c r="A26" s="4" t="s">
        <v>49</v>
      </c>
      <c r="B26" s="4" t="s">
        <v>50</v>
      </c>
      <c r="C26" s="5">
        <v>30700</v>
      </c>
      <c r="D26" s="5">
        <v>4806.6099999999997</v>
      </c>
      <c r="E26" s="5">
        <v>4806.6099999999997</v>
      </c>
      <c r="F26" s="5">
        <v>30700</v>
      </c>
      <c r="G26" s="5">
        <v>4806.6099999999997</v>
      </c>
      <c r="H26" s="5">
        <v>4806.6099999999997</v>
      </c>
      <c r="I26" s="6">
        <f t="shared" si="0"/>
        <v>0</v>
      </c>
      <c r="J26" s="7">
        <f t="shared" si="0"/>
        <v>0</v>
      </c>
      <c r="K26" s="7">
        <f t="shared" si="0"/>
        <v>0</v>
      </c>
      <c r="L26" s="8">
        <f t="shared" si="1"/>
        <v>0</v>
      </c>
      <c r="M26" s="8">
        <f t="shared" si="1"/>
        <v>0</v>
      </c>
      <c r="N26" s="8">
        <f t="shared" si="1"/>
        <v>0</v>
      </c>
    </row>
    <row r="27" spans="1:14">
      <c r="A27" s="4" t="s">
        <v>51</v>
      </c>
      <c r="B27" s="4" t="s">
        <v>52</v>
      </c>
      <c r="C27" s="5">
        <v>2088579.75</v>
      </c>
      <c r="D27" s="5">
        <v>986566</v>
      </c>
      <c r="E27" s="5">
        <v>986566</v>
      </c>
      <c r="F27" s="5">
        <v>2141579.75</v>
      </c>
      <c r="G27" s="5">
        <v>986566</v>
      </c>
      <c r="H27" s="5">
        <v>986566</v>
      </c>
      <c r="I27" s="6">
        <f t="shared" si="0"/>
        <v>53000</v>
      </c>
      <c r="J27" s="7">
        <f t="shared" si="0"/>
        <v>0</v>
      </c>
      <c r="K27" s="7">
        <f t="shared" si="0"/>
        <v>0</v>
      </c>
      <c r="L27" s="8">
        <f t="shared" si="1"/>
        <v>2.5376095885253989</v>
      </c>
      <c r="M27" s="8">
        <f t="shared" si="1"/>
        <v>0</v>
      </c>
      <c r="N27" s="8">
        <f t="shared" si="1"/>
        <v>0</v>
      </c>
    </row>
    <row r="28" spans="1:14">
      <c r="A28" s="4" t="s">
        <v>53</v>
      </c>
      <c r="B28" s="4" t="s">
        <v>54</v>
      </c>
      <c r="C28" s="5">
        <v>377432690.38999999</v>
      </c>
      <c r="D28" s="5">
        <v>114514390.12</v>
      </c>
      <c r="E28" s="5">
        <v>115797510.06</v>
      </c>
      <c r="F28" s="5">
        <v>376262997.76999998</v>
      </c>
      <c r="G28" s="5">
        <v>114514390.12</v>
      </c>
      <c r="H28" s="5">
        <v>115797510.06</v>
      </c>
      <c r="I28" s="6">
        <f t="shared" si="0"/>
        <v>-1169692.6200000048</v>
      </c>
      <c r="J28" s="7">
        <f t="shared" si="0"/>
        <v>0</v>
      </c>
      <c r="K28" s="7">
        <f t="shared" si="0"/>
        <v>0</v>
      </c>
      <c r="L28" s="8">
        <f t="shared" si="1"/>
        <v>-0.30990760731174305</v>
      </c>
      <c r="M28" s="8">
        <f t="shared" si="1"/>
        <v>0</v>
      </c>
      <c r="N28" s="8">
        <f t="shared" si="1"/>
        <v>0</v>
      </c>
    </row>
    <row r="29" spans="1:14">
      <c r="A29" s="4" t="s">
        <v>55</v>
      </c>
      <c r="B29" s="4" t="s">
        <v>56</v>
      </c>
      <c r="C29" s="5">
        <v>15041619.18</v>
      </c>
      <c r="D29" s="5">
        <v>9453940.3900000006</v>
      </c>
      <c r="E29" s="5">
        <v>9453940.3900000006</v>
      </c>
      <c r="F29" s="5">
        <v>15041619.18</v>
      </c>
      <c r="G29" s="5">
        <v>9453940.3900000006</v>
      </c>
      <c r="H29" s="5">
        <v>9453940.3900000006</v>
      </c>
      <c r="I29" s="6">
        <f t="shared" si="0"/>
        <v>0</v>
      </c>
      <c r="J29" s="7">
        <f t="shared" si="0"/>
        <v>0</v>
      </c>
      <c r="K29" s="7">
        <f t="shared" si="0"/>
        <v>0</v>
      </c>
      <c r="L29" s="8">
        <f t="shared" si="1"/>
        <v>0</v>
      </c>
      <c r="M29" s="8">
        <f t="shared" si="1"/>
        <v>0</v>
      </c>
      <c r="N29" s="8">
        <f t="shared" si="1"/>
        <v>0</v>
      </c>
    </row>
    <row r="30" spans="1:14">
      <c r="A30" s="4" t="s">
        <v>57</v>
      </c>
      <c r="B30" s="4" t="s">
        <v>58</v>
      </c>
      <c r="C30" s="5">
        <v>4592307.45</v>
      </c>
      <c r="D30" s="5">
        <v>45000</v>
      </c>
      <c r="E30" s="5">
        <v>45000</v>
      </c>
      <c r="F30" s="5">
        <v>4547307.45</v>
      </c>
      <c r="G30" s="5">
        <v>45000</v>
      </c>
      <c r="H30" s="5">
        <v>45000</v>
      </c>
      <c r="I30" s="6">
        <f t="shared" si="0"/>
        <v>-45000</v>
      </c>
      <c r="J30" s="7">
        <f t="shared" si="0"/>
        <v>0</v>
      </c>
      <c r="K30" s="7">
        <f t="shared" si="0"/>
        <v>0</v>
      </c>
      <c r="L30" s="8">
        <f t="shared" si="1"/>
        <v>-0.97989954919067657</v>
      </c>
      <c r="M30" s="8">
        <f t="shared" si="1"/>
        <v>0</v>
      </c>
      <c r="N30" s="8">
        <f t="shared" si="1"/>
        <v>0</v>
      </c>
    </row>
    <row r="31" spans="1:14">
      <c r="A31" s="4" t="s">
        <v>59</v>
      </c>
      <c r="B31" s="4" t="s">
        <v>60</v>
      </c>
      <c r="C31" s="5">
        <v>92591177.950000003</v>
      </c>
      <c r="D31" s="5">
        <v>4462947.37</v>
      </c>
      <c r="E31" s="5">
        <v>4462947.37</v>
      </c>
      <c r="F31" s="5">
        <v>92591177.950000003</v>
      </c>
      <c r="G31" s="5">
        <v>4462947.37</v>
      </c>
      <c r="H31" s="5">
        <v>4462947.37</v>
      </c>
      <c r="I31" s="6">
        <f t="shared" si="0"/>
        <v>0</v>
      </c>
      <c r="J31" s="7">
        <f t="shared" si="0"/>
        <v>0</v>
      </c>
      <c r="K31" s="7">
        <f t="shared" si="0"/>
        <v>0</v>
      </c>
      <c r="L31" s="8">
        <f t="shared" si="1"/>
        <v>0</v>
      </c>
      <c r="M31" s="8">
        <f t="shared" si="1"/>
        <v>0</v>
      </c>
      <c r="N31" s="8">
        <f t="shared" si="1"/>
        <v>0</v>
      </c>
    </row>
    <row r="32" spans="1:14" ht="25.5">
      <c r="A32" s="4" t="s">
        <v>61</v>
      </c>
      <c r="B32" s="4" t="s">
        <v>62</v>
      </c>
      <c r="C32" s="5">
        <v>265207585.81</v>
      </c>
      <c r="D32" s="5">
        <v>100552502.36</v>
      </c>
      <c r="E32" s="5">
        <v>101835622.3</v>
      </c>
      <c r="F32" s="5">
        <v>264082893.19</v>
      </c>
      <c r="G32" s="5">
        <v>100552502.36</v>
      </c>
      <c r="H32" s="5">
        <v>101835622.3</v>
      </c>
      <c r="I32" s="6">
        <f t="shared" si="0"/>
        <v>-1124692.6200000048</v>
      </c>
      <c r="J32" s="7">
        <f t="shared" si="0"/>
        <v>0</v>
      </c>
      <c r="K32" s="7">
        <f t="shared" si="0"/>
        <v>0</v>
      </c>
      <c r="L32" s="8">
        <f t="shared" si="1"/>
        <v>-0.42408010938486029</v>
      </c>
      <c r="M32" s="8">
        <f t="shared" si="1"/>
        <v>0</v>
      </c>
      <c r="N32" s="8">
        <f t="shared" si="1"/>
        <v>0</v>
      </c>
    </row>
    <row r="33" spans="1:14">
      <c r="A33" s="4" t="s">
        <v>63</v>
      </c>
      <c r="B33" s="4" t="s">
        <v>64</v>
      </c>
      <c r="C33" s="5">
        <v>11561731.140000001</v>
      </c>
      <c r="D33" s="5">
        <v>2616514.65</v>
      </c>
      <c r="E33" s="5">
        <v>2616514.65</v>
      </c>
      <c r="F33" s="5">
        <v>11561731.140000001</v>
      </c>
      <c r="G33" s="5">
        <v>2616514.65</v>
      </c>
      <c r="H33" s="5">
        <v>2616514.65</v>
      </c>
      <c r="I33" s="6">
        <f t="shared" si="0"/>
        <v>0</v>
      </c>
      <c r="J33" s="7">
        <f t="shared" si="0"/>
        <v>0</v>
      </c>
      <c r="K33" s="7">
        <f t="shared" si="0"/>
        <v>0</v>
      </c>
      <c r="L33" s="8">
        <f t="shared" si="1"/>
        <v>0</v>
      </c>
      <c r="M33" s="8">
        <f t="shared" si="1"/>
        <v>0</v>
      </c>
      <c r="N33" s="8">
        <f t="shared" si="1"/>
        <v>0</v>
      </c>
    </row>
    <row r="34" spans="1:14">
      <c r="A34" s="4" t="s">
        <v>65</v>
      </c>
      <c r="B34" s="4" t="s">
        <v>66</v>
      </c>
      <c r="C34" s="5">
        <v>11561731.140000001</v>
      </c>
      <c r="D34" s="5">
        <v>2616514.65</v>
      </c>
      <c r="E34" s="5">
        <v>2616514.65</v>
      </c>
      <c r="F34" s="5">
        <v>11561731.140000001</v>
      </c>
      <c r="G34" s="5">
        <v>2616514.65</v>
      </c>
      <c r="H34" s="5">
        <v>2616514.65</v>
      </c>
      <c r="I34" s="6">
        <f t="shared" si="0"/>
        <v>0</v>
      </c>
      <c r="J34" s="7">
        <f t="shared" si="0"/>
        <v>0</v>
      </c>
      <c r="K34" s="7">
        <f t="shared" si="0"/>
        <v>0</v>
      </c>
      <c r="L34" s="8">
        <f t="shared" si="1"/>
        <v>0</v>
      </c>
      <c r="M34" s="8">
        <f t="shared" si="1"/>
        <v>0</v>
      </c>
      <c r="N34" s="8">
        <f t="shared" si="1"/>
        <v>0</v>
      </c>
    </row>
    <row r="35" spans="1:14">
      <c r="A35" s="4" t="s">
        <v>67</v>
      </c>
      <c r="B35" s="4" t="s">
        <v>68</v>
      </c>
      <c r="C35" s="5">
        <v>1769332384.9400001</v>
      </c>
      <c r="D35" s="5">
        <v>1733879263.3800001</v>
      </c>
      <c r="E35" s="5">
        <v>1808382421.6500001</v>
      </c>
      <c r="F35" s="5">
        <v>1842373916.9000001</v>
      </c>
      <c r="G35" s="5">
        <v>1733927542.3800001</v>
      </c>
      <c r="H35" s="5">
        <v>1808430700.6500001</v>
      </c>
      <c r="I35" s="6">
        <f t="shared" si="0"/>
        <v>73041531.960000038</v>
      </c>
      <c r="J35" s="7">
        <f t="shared" si="0"/>
        <v>48279</v>
      </c>
      <c r="K35" s="7">
        <f t="shared" si="0"/>
        <v>48279</v>
      </c>
      <c r="L35" s="8">
        <f t="shared" si="1"/>
        <v>4.1281973122577966</v>
      </c>
      <c r="M35" s="8">
        <f t="shared" si="1"/>
        <v>2.7844499337135176E-3</v>
      </c>
      <c r="N35" s="8">
        <f t="shared" si="1"/>
        <v>2.6697339800421105E-3</v>
      </c>
    </row>
    <row r="36" spans="1:14">
      <c r="A36" s="4" t="s">
        <v>69</v>
      </c>
      <c r="B36" s="4" t="s">
        <v>70</v>
      </c>
      <c r="C36" s="5">
        <v>705833294.01999998</v>
      </c>
      <c r="D36" s="5">
        <v>713158224.44000006</v>
      </c>
      <c r="E36" s="5">
        <v>765883334.63</v>
      </c>
      <c r="F36" s="5">
        <v>768810994.01999998</v>
      </c>
      <c r="G36" s="5">
        <v>713158224.44000006</v>
      </c>
      <c r="H36" s="5">
        <v>765883334.63</v>
      </c>
      <c r="I36" s="6">
        <f t="shared" si="0"/>
        <v>62977700</v>
      </c>
      <c r="J36" s="7">
        <f t="shared" si="0"/>
        <v>0</v>
      </c>
      <c r="K36" s="7">
        <f t="shared" si="0"/>
        <v>0</v>
      </c>
      <c r="L36" s="8">
        <f t="shared" si="1"/>
        <v>8.9224609456033193</v>
      </c>
      <c r="M36" s="8">
        <f t="shared" si="1"/>
        <v>0</v>
      </c>
      <c r="N36" s="8">
        <f t="shared" si="1"/>
        <v>0</v>
      </c>
    </row>
    <row r="37" spans="1:14">
      <c r="A37" s="4" t="s">
        <v>71</v>
      </c>
      <c r="B37" s="4" t="s">
        <v>72</v>
      </c>
      <c r="C37" s="5">
        <v>785954672.04999995</v>
      </c>
      <c r="D37" s="5">
        <v>791285202.71000004</v>
      </c>
      <c r="E37" s="5">
        <v>802800255.63</v>
      </c>
      <c r="F37" s="5">
        <v>783005672.04999995</v>
      </c>
      <c r="G37" s="5">
        <v>791285202.71000004</v>
      </c>
      <c r="H37" s="5">
        <v>802800255.63</v>
      </c>
      <c r="I37" s="6">
        <f t="shared" si="0"/>
        <v>-2949000</v>
      </c>
      <c r="J37" s="7">
        <f t="shared" si="0"/>
        <v>0</v>
      </c>
      <c r="K37" s="7">
        <f t="shared" si="0"/>
        <v>0</v>
      </c>
      <c r="L37" s="8">
        <f t="shared" si="1"/>
        <v>-0.37521247787842071</v>
      </c>
      <c r="M37" s="8">
        <f t="shared" si="1"/>
        <v>0</v>
      </c>
      <c r="N37" s="8">
        <f t="shared" si="1"/>
        <v>0</v>
      </c>
    </row>
    <row r="38" spans="1:14">
      <c r="A38" s="4" t="s">
        <v>73</v>
      </c>
      <c r="B38" s="4" t="s">
        <v>74</v>
      </c>
      <c r="C38" s="5">
        <v>120075419.12</v>
      </c>
      <c r="D38" s="5">
        <v>126994872.14</v>
      </c>
      <c r="E38" s="5">
        <v>134218235</v>
      </c>
      <c r="F38" s="5">
        <v>130576540.11</v>
      </c>
      <c r="G38" s="5">
        <v>126994872.14</v>
      </c>
      <c r="H38" s="5">
        <v>134218235</v>
      </c>
      <c r="I38" s="6">
        <f t="shared" si="0"/>
        <v>10501120.989999995</v>
      </c>
      <c r="J38" s="7">
        <f t="shared" si="0"/>
        <v>0</v>
      </c>
      <c r="K38" s="7">
        <f t="shared" si="0"/>
        <v>0</v>
      </c>
      <c r="L38" s="8">
        <f t="shared" si="1"/>
        <v>8.74543771486276</v>
      </c>
      <c r="M38" s="8">
        <f t="shared" si="1"/>
        <v>0</v>
      </c>
      <c r="N38" s="8">
        <f t="shared" si="1"/>
        <v>0</v>
      </c>
    </row>
    <row r="39" spans="1:14">
      <c r="A39" s="4" t="s">
        <v>75</v>
      </c>
      <c r="B39" s="4" t="s">
        <v>76</v>
      </c>
      <c r="C39" s="5">
        <v>34974544.350000001</v>
      </c>
      <c r="D39" s="5">
        <v>27792828.32</v>
      </c>
      <c r="E39" s="5">
        <v>28775472.91</v>
      </c>
      <c r="F39" s="5">
        <v>34325796.039999999</v>
      </c>
      <c r="G39" s="5">
        <v>27819162.32</v>
      </c>
      <c r="H39" s="5">
        <v>28801806.91</v>
      </c>
      <c r="I39" s="6">
        <f t="shared" si="0"/>
        <v>-648748.31000000238</v>
      </c>
      <c r="J39" s="7">
        <f t="shared" si="0"/>
        <v>26334</v>
      </c>
      <c r="K39" s="7">
        <f t="shared" si="0"/>
        <v>26334</v>
      </c>
      <c r="L39" s="8">
        <f t="shared" si="1"/>
        <v>-1.8549156881296227</v>
      </c>
      <c r="M39" s="8">
        <f t="shared" si="1"/>
        <v>9.4751062025054011E-2</v>
      </c>
      <c r="N39" s="8">
        <f t="shared" si="1"/>
        <v>9.1515437756186202E-2</v>
      </c>
    </row>
    <row r="40" spans="1:14">
      <c r="A40" s="4" t="s">
        <v>77</v>
      </c>
      <c r="B40" s="4" t="s">
        <v>78</v>
      </c>
      <c r="C40" s="5">
        <v>122494455.40000001</v>
      </c>
      <c r="D40" s="5">
        <v>74648135.769999996</v>
      </c>
      <c r="E40" s="5">
        <v>76705123.480000004</v>
      </c>
      <c r="F40" s="5">
        <v>125654914.68000001</v>
      </c>
      <c r="G40" s="5">
        <v>74670080.769999996</v>
      </c>
      <c r="H40" s="5">
        <v>76727068.480000004</v>
      </c>
      <c r="I40" s="6">
        <f t="shared" si="0"/>
        <v>3160459.2800000012</v>
      </c>
      <c r="J40" s="7">
        <f t="shared" si="0"/>
        <v>21945</v>
      </c>
      <c r="K40" s="7">
        <f t="shared" si="0"/>
        <v>21945</v>
      </c>
      <c r="L40" s="8">
        <f t="shared" si="1"/>
        <v>2.5800835390301131</v>
      </c>
      <c r="M40" s="8">
        <f t="shared" si="1"/>
        <v>2.9397921024610696E-2</v>
      </c>
      <c r="N40" s="8">
        <f t="shared" si="1"/>
        <v>2.8609562183575576E-2</v>
      </c>
    </row>
    <row r="41" spans="1:14">
      <c r="A41" s="4" t="s">
        <v>79</v>
      </c>
      <c r="B41" s="4" t="s">
        <v>80</v>
      </c>
      <c r="C41" s="5">
        <v>213526427.83000001</v>
      </c>
      <c r="D41" s="5">
        <v>110535539.37</v>
      </c>
      <c r="E41" s="5">
        <v>116744192.23999999</v>
      </c>
      <c r="F41" s="5">
        <v>218581473.06999999</v>
      </c>
      <c r="G41" s="5">
        <v>110535539.37</v>
      </c>
      <c r="H41" s="5">
        <v>116744192.23999999</v>
      </c>
      <c r="I41" s="6">
        <f t="shared" si="0"/>
        <v>5055045.2399999797</v>
      </c>
      <c r="J41" s="7">
        <f t="shared" si="0"/>
        <v>0</v>
      </c>
      <c r="K41" s="7">
        <f t="shared" si="0"/>
        <v>0</v>
      </c>
      <c r="L41" s="8">
        <f t="shared" si="1"/>
        <v>2.3674096416882691</v>
      </c>
      <c r="M41" s="8">
        <f t="shared" si="1"/>
        <v>0</v>
      </c>
      <c r="N41" s="8">
        <f t="shared" si="1"/>
        <v>0</v>
      </c>
    </row>
    <row r="42" spans="1:14">
      <c r="A42" s="4" t="s">
        <v>81</v>
      </c>
      <c r="B42" s="4" t="s">
        <v>82</v>
      </c>
      <c r="C42" s="5">
        <v>188369811.00999999</v>
      </c>
      <c r="D42" s="5">
        <v>85809877.599999994</v>
      </c>
      <c r="E42" s="5">
        <v>91707426.689999998</v>
      </c>
      <c r="F42" s="5">
        <v>193401822.75</v>
      </c>
      <c r="G42" s="5">
        <v>85809877.599999994</v>
      </c>
      <c r="H42" s="5">
        <v>91707426.689999998</v>
      </c>
      <c r="I42" s="6">
        <f t="shared" si="0"/>
        <v>5032011.7400000095</v>
      </c>
      <c r="J42" s="7">
        <f t="shared" si="0"/>
        <v>0</v>
      </c>
      <c r="K42" s="7">
        <f t="shared" si="0"/>
        <v>0</v>
      </c>
      <c r="L42" s="8">
        <f t="shared" si="1"/>
        <v>2.6713472360668504</v>
      </c>
      <c r="M42" s="8">
        <f t="shared" si="1"/>
        <v>0</v>
      </c>
      <c r="N42" s="8">
        <f t="shared" si="1"/>
        <v>0</v>
      </c>
    </row>
    <row r="43" spans="1:14">
      <c r="A43" s="4" t="s">
        <v>83</v>
      </c>
      <c r="B43" s="4" t="s">
        <v>84</v>
      </c>
      <c r="C43" s="5">
        <v>25156616.82</v>
      </c>
      <c r="D43" s="5">
        <v>24725661.77</v>
      </c>
      <c r="E43" s="5">
        <v>25036765.550000001</v>
      </c>
      <c r="F43" s="5">
        <v>25179650.32</v>
      </c>
      <c r="G43" s="5">
        <v>24725661.77</v>
      </c>
      <c r="H43" s="5">
        <v>25036765.550000001</v>
      </c>
      <c r="I43" s="6">
        <f t="shared" si="0"/>
        <v>23033.5</v>
      </c>
      <c r="J43" s="7">
        <f t="shared" si="0"/>
        <v>0</v>
      </c>
      <c r="K43" s="7">
        <f t="shared" si="0"/>
        <v>0</v>
      </c>
      <c r="L43" s="8">
        <f t="shared" si="1"/>
        <v>9.1560404027333675E-2</v>
      </c>
      <c r="M43" s="8">
        <f t="shared" si="1"/>
        <v>0</v>
      </c>
      <c r="N43" s="8">
        <f t="shared" si="1"/>
        <v>0</v>
      </c>
    </row>
    <row r="44" spans="1:14">
      <c r="A44" s="4" t="s">
        <v>85</v>
      </c>
      <c r="B44" s="4" t="s">
        <v>86</v>
      </c>
      <c r="C44" s="5">
        <v>1613839</v>
      </c>
      <c r="D44" s="5">
        <v>1099000</v>
      </c>
      <c r="E44" s="5">
        <v>1099000</v>
      </c>
      <c r="F44" s="5">
        <v>1613839</v>
      </c>
      <c r="G44" s="5">
        <v>1099000</v>
      </c>
      <c r="H44" s="5">
        <v>1099000</v>
      </c>
      <c r="I44" s="6">
        <f t="shared" si="0"/>
        <v>0</v>
      </c>
      <c r="J44" s="7">
        <f t="shared" si="0"/>
        <v>0</v>
      </c>
      <c r="K44" s="7">
        <f t="shared" si="0"/>
        <v>0</v>
      </c>
      <c r="L44" s="8">
        <f t="shared" si="1"/>
        <v>0</v>
      </c>
      <c r="M44" s="8">
        <f t="shared" si="1"/>
        <v>0</v>
      </c>
      <c r="N44" s="8">
        <f t="shared" si="1"/>
        <v>0</v>
      </c>
    </row>
    <row r="45" spans="1:14">
      <c r="A45" s="4" t="s">
        <v>87</v>
      </c>
      <c r="B45" s="4" t="s">
        <v>88</v>
      </c>
      <c r="C45" s="5">
        <v>1613839</v>
      </c>
      <c r="D45" s="5">
        <v>1099000</v>
      </c>
      <c r="E45" s="5">
        <v>1099000</v>
      </c>
      <c r="F45" s="5">
        <v>1613839</v>
      </c>
      <c r="G45" s="5">
        <v>1099000</v>
      </c>
      <c r="H45" s="5">
        <v>1099000</v>
      </c>
      <c r="I45" s="6">
        <f t="shared" si="0"/>
        <v>0</v>
      </c>
      <c r="J45" s="7">
        <f t="shared" si="0"/>
        <v>0</v>
      </c>
      <c r="K45" s="7">
        <f t="shared" si="0"/>
        <v>0</v>
      </c>
      <c r="L45" s="8">
        <f t="shared" si="1"/>
        <v>0</v>
      </c>
      <c r="M45" s="8">
        <f t="shared" si="1"/>
        <v>0</v>
      </c>
      <c r="N45" s="8">
        <f t="shared" si="1"/>
        <v>0</v>
      </c>
    </row>
    <row r="46" spans="1:14">
      <c r="A46" s="4" t="s">
        <v>89</v>
      </c>
      <c r="B46" s="4" t="s">
        <v>90</v>
      </c>
      <c r="C46" s="5">
        <v>132821514.79000001</v>
      </c>
      <c r="D46" s="5">
        <v>129973781.94</v>
      </c>
      <c r="E46" s="5">
        <v>129762151</v>
      </c>
      <c r="F46" s="5">
        <v>130439957.90000001</v>
      </c>
      <c r="G46" s="5">
        <v>129973781.94</v>
      </c>
      <c r="H46" s="5">
        <v>129762151</v>
      </c>
      <c r="I46" s="6">
        <f t="shared" si="0"/>
        <v>-2381556.8900000006</v>
      </c>
      <c r="J46" s="7">
        <f t="shared" si="0"/>
        <v>0</v>
      </c>
      <c r="K46" s="7">
        <f t="shared" si="0"/>
        <v>0</v>
      </c>
      <c r="L46" s="8">
        <f t="shared" si="1"/>
        <v>-1.7930505413715565</v>
      </c>
      <c r="M46" s="8">
        <f t="shared" si="1"/>
        <v>0</v>
      </c>
      <c r="N46" s="8">
        <f t="shared" si="1"/>
        <v>0</v>
      </c>
    </row>
    <row r="47" spans="1:14">
      <c r="A47" s="4" t="s">
        <v>91</v>
      </c>
      <c r="B47" s="4" t="s">
        <v>92</v>
      </c>
      <c r="C47" s="5">
        <v>5151780.42</v>
      </c>
      <c r="D47" s="5">
        <v>5153445</v>
      </c>
      <c r="E47" s="5">
        <v>5359583</v>
      </c>
      <c r="F47" s="5">
        <v>5151780.42</v>
      </c>
      <c r="G47" s="5">
        <v>5153445</v>
      </c>
      <c r="H47" s="5">
        <v>5359583</v>
      </c>
      <c r="I47" s="6">
        <f t="shared" si="0"/>
        <v>0</v>
      </c>
      <c r="J47" s="7">
        <f t="shared" si="0"/>
        <v>0</v>
      </c>
      <c r="K47" s="7">
        <f t="shared" si="0"/>
        <v>0</v>
      </c>
      <c r="L47" s="8">
        <f t="shared" si="1"/>
        <v>0</v>
      </c>
      <c r="M47" s="8">
        <f t="shared" si="1"/>
        <v>0</v>
      </c>
      <c r="N47" s="8">
        <f t="shared" si="1"/>
        <v>0</v>
      </c>
    </row>
    <row r="48" spans="1:14">
      <c r="A48" s="4" t="s">
        <v>93</v>
      </c>
      <c r="B48" s="4" t="s">
        <v>94</v>
      </c>
      <c r="C48" s="5">
        <v>8003196.7300000004</v>
      </c>
      <c r="D48" s="5">
        <v>6158100</v>
      </c>
      <c r="E48" s="5">
        <v>6165500</v>
      </c>
      <c r="F48" s="5">
        <v>3652290.73</v>
      </c>
      <c r="G48" s="5">
        <v>6158100</v>
      </c>
      <c r="H48" s="5">
        <v>6165500</v>
      </c>
      <c r="I48" s="6">
        <f t="shared" si="0"/>
        <v>-4350906</v>
      </c>
      <c r="J48" s="7">
        <f t="shared" si="0"/>
        <v>0</v>
      </c>
      <c r="K48" s="7">
        <f t="shared" si="0"/>
        <v>0</v>
      </c>
      <c r="L48" s="8">
        <f t="shared" si="1"/>
        <v>-54.364601380978428</v>
      </c>
      <c r="M48" s="8">
        <f t="shared" si="1"/>
        <v>0</v>
      </c>
      <c r="N48" s="8">
        <f t="shared" si="1"/>
        <v>0</v>
      </c>
    </row>
    <row r="49" spans="1:14">
      <c r="A49" s="4" t="s">
        <v>95</v>
      </c>
      <c r="B49" s="4" t="s">
        <v>96</v>
      </c>
      <c r="C49" s="5">
        <v>119166537.64</v>
      </c>
      <c r="D49" s="5">
        <v>118162236.94</v>
      </c>
      <c r="E49" s="5">
        <v>117737068</v>
      </c>
      <c r="F49" s="5">
        <v>121135886.75</v>
      </c>
      <c r="G49" s="5">
        <v>118162236.94</v>
      </c>
      <c r="H49" s="5">
        <v>117737068</v>
      </c>
      <c r="I49" s="6">
        <f t="shared" si="0"/>
        <v>1969349.1099999994</v>
      </c>
      <c r="J49" s="7">
        <f t="shared" si="0"/>
        <v>0</v>
      </c>
      <c r="K49" s="7">
        <f t="shared" si="0"/>
        <v>0</v>
      </c>
      <c r="L49" s="8">
        <f t="shared" si="1"/>
        <v>1.6526024410890869</v>
      </c>
      <c r="M49" s="8">
        <f t="shared" si="1"/>
        <v>0</v>
      </c>
      <c r="N49" s="8">
        <f t="shared" si="1"/>
        <v>0</v>
      </c>
    </row>
    <row r="50" spans="1:14">
      <c r="A50" s="4" t="s">
        <v>97</v>
      </c>
      <c r="B50" s="4" t="s">
        <v>98</v>
      </c>
      <c r="C50" s="5">
        <v>500000</v>
      </c>
      <c r="D50" s="5">
        <v>500000</v>
      </c>
      <c r="E50" s="5">
        <v>500000</v>
      </c>
      <c r="F50" s="5">
        <v>500000</v>
      </c>
      <c r="G50" s="5">
        <v>500000</v>
      </c>
      <c r="H50" s="5">
        <v>500000</v>
      </c>
      <c r="I50" s="6">
        <f t="shared" si="0"/>
        <v>0</v>
      </c>
      <c r="J50" s="7">
        <f t="shared" si="0"/>
        <v>0</v>
      </c>
      <c r="K50" s="7">
        <f t="shared" si="0"/>
        <v>0</v>
      </c>
      <c r="L50" s="8">
        <f t="shared" si="1"/>
        <v>0</v>
      </c>
      <c r="M50" s="8">
        <f t="shared" si="1"/>
        <v>0</v>
      </c>
      <c r="N50" s="8">
        <f t="shared" si="1"/>
        <v>0</v>
      </c>
    </row>
    <row r="51" spans="1:14">
      <c r="A51" s="4" t="s">
        <v>99</v>
      </c>
      <c r="B51" s="4" t="s">
        <v>100</v>
      </c>
      <c r="C51" s="5">
        <v>186623212.88</v>
      </c>
      <c r="D51" s="5">
        <v>149920704</v>
      </c>
      <c r="E51" s="5">
        <v>152709856</v>
      </c>
      <c r="F51" s="5">
        <v>200090567.63</v>
      </c>
      <c r="G51" s="5">
        <v>149942649</v>
      </c>
      <c r="H51" s="5">
        <v>152731801</v>
      </c>
      <c r="I51" s="6">
        <f t="shared" si="0"/>
        <v>13467354.75</v>
      </c>
      <c r="J51" s="7">
        <f t="shared" si="0"/>
        <v>21945</v>
      </c>
      <c r="K51" s="7">
        <f t="shared" si="0"/>
        <v>21945</v>
      </c>
      <c r="L51" s="8">
        <f t="shared" si="1"/>
        <v>7.2163342073955192</v>
      </c>
      <c r="M51" s="8">
        <f t="shared" si="1"/>
        <v>1.463773809386737E-2</v>
      </c>
      <c r="N51" s="8">
        <f t="shared" si="1"/>
        <v>1.4370388771766329E-2</v>
      </c>
    </row>
    <row r="52" spans="1:14">
      <c r="A52" s="4" t="s">
        <v>101</v>
      </c>
      <c r="B52" s="4" t="s">
        <v>102</v>
      </c>
      <c r="C52" s="5">
        <v>59014579.100000001</v>
      </c>
      <c r="D52" s="5">
        <v>60045501</v>
      </c>
      <c r="E52" s="5">
        <v>60834104</v>
      </c>
      <c r="F52" s="5">
        <v>59317105.299999997</v>
      </c>
      <c r="G52" s="5">
        <v>60045501</v>
      </c>
      <c r="H52" s="5">
        <v>60834104</v>
      </c>
      <c r="I52" s="6">
        <f t="shared" si="0"/>
        <v>302526.19999999553</v>
      </c>
      <c r="J52" s="7">
        <f t="shared" si="0"/>
        <v>0</v>
      </c>
      <c r="K52" s="7">
        <f t="shared" si="0"/>
        <v>0</v>
      </c>
      <c r="L52" s="8">
        <f t="shared" si="1"/>
        <v>0.51262959867486302</v>
      </c>
      <c r="M52" s="8">
        <f t="shared" si="1"/>
        <v>0</v>
      </c>
      <c r="N52" s="8">
        <f t="shared" si="1"/>
        <v>0</v>
      </c>
    </row>
    <row r="53" spans="1:14">
      <c r="A53" s="4" t="s">
        <v>103</v>
      </c>
      <c r="B53" s="4" t="s">
        <v>104</v>
      </c>
      <c r="C53" s="5">
        <v>2824643.21</v>
      </c>
      <c r="D53" s="5">
        <v>3250000</v>
      </c>
      <c r="E53" s="5">
        <v>3250000</v>
      </c>
      <c r="F53" s="5">
        <v>2824643.21</v>
      </c>
      <c r="G53" s="5">
        <v>3250000</v>
      </c>
      <c r="H53" s="5">
        <v>3250000</v>
      </c>
      <c r="I53" s="6">
        <f t="shared" si="0"/>
        <v>0</v>
      </c>
      <c r="J53" s="7">
        <f t="shared" si="0"/>
        <v>0</v>
      </c>
      <c r="K53" s="7">
        <f t="shared" si="0"/>
        <v>0</v>
      </c>
      <c r="L53" s="8">
        <f t="shared" si="1"/>
        <v>0</v>
      </c>
      <c r="M53" s="8">
        <f t="shared" si="1"/>
        <v>0</v>
      </c>
      <c r="N53" s="8">
        <f t="shared" si="1"/>
        <v>0</v>
      </c>
    </row>
    <row r="54" spans="1:14">
      <c r="A54" s="4" t="s">
        <v>105</v>
      </c>
      <c r="B54" s="4" t="s">
        <v>106</v>
      </c>
      <c r="C54" s="5">
        <v>84889042.030000001</v>
      </c>
      <c r="D54" s="5">
        <v>79886158</v>
      </c>
      <c r="E54" s="5">
        <v>81667310</v>
      </c>
      <c r="F54" s="5">
        <v>85860917.579999998</v>
      </c>
      <c r="G54" s="5">
        <v>79886158</v>
      </c>
      <c r="H54" s="5">
        <v>81667310</v>
      </c>
      <c r="I54" s="6">
        <f t="shared" si="0"/>
        <v>971875.54999999702</v>
      </c>
      <c r="J54" s="7">
        <f t="shared" si="0"/>
        <v>0</v>
      </c>
      <c r="K54" s="7">
        <f t="shared" si="0"/>
        <v>0</v>
      </c>
      <c r="L54" s="8">
        <f t="shared" si="1"/>
        <v>1.1448775092273138</v>
      </c>
      <c r="M54" s="8">
        <f t="shared" si="1"/>
        <v>0</v>
      </c>
      <c r="N54" s="8">
        <f t="shared" si="1"/>
        <v>0</v>
      </c>
    </row>
    <row r="55" spans="1:14" ht="25.5">
      <c r="A55" s="4" t="s">
        <v>107</v>
      </c>
      <c r="B55" s="4" t="s">
        <v>108</v>
      </c>
      <c r="C55" s="5">
        <v>39894948.539999999</v>
      </c>
      <c r="D55" s="5">
        <v>6739045</v>
      </c>
      <c r="E55" s="5">
        <v>6958442</v>
      </c>
      <c r="F55" s="5">
        <v>52087901.539999999</v>
      </c>
      <c r="G55" s="5">
        <v>6760990</v>
      </c>
      <c r="H55" s="5">
        <v>6980387</v>
      </c>
      <c r="I55" s="6">
        <f t="shared" si="0"/>
        <v>12192953</v>
      </c>
      <c r="J55" s="7">
        <f t="shared" si="0"/>
        <v>21945</v>
      </c>
      <c r="K55" s="7">
        <f t="shared" si="0"/>
        <v>21945</v>
      </c>
      <c r="L55" s="8">
        <f t="shared" si="1"/>
        <v>30.562648771873825</v>
      </c>
      <c r="M55" s="8">
        <f t="shared" si="1"/>
        <v>0.32563961214088977</v>
      </c>
      <c r="N55" s="8">
        <f t="shared" si="1"/>
        <v>0.31537232041310403</v>
      </c>
    </row>
    <row r="56" spans="1:14" ht="25.5">
      <c r="A56" s="4" t="s">
        <v>109</v>
      </c>
      <c r="B56" s="10" t="s">
        <v>110</v>
      </c>
      <c r="C56" s="5">
        <v>7082872.4400000004</v>
      </c>
      <c r="D56" s="5">
        <v>11022300.539999999</v>
      </c>
      <c r="E56" s="5">
        <v>9630000</v>
      </c>
      <c r="F56" s="5">
        <v>7082872.4400000004</v>
      </c>
      <c r="G56" s="5">
        <v>11022300.539999999</v>
      </c>
      <c r="H56" s="5">
        <v>9630000</v>
      </c>
      <c r="I56" s="6">
        <f t="shared" si="0"/>
        <v>0</v>
      </c>
      <c r="J56" s="7">
        <f t="shared" si="0"/>
        <v>0</v>
      </c>
      <c r="K56" s="7">
        <f t="shared" si="0"/>
        <v>0</v>
      </c>
      <c r="L56" s="8">
        <f t="shared" si="1"/>
        <v>0</v>
      </c>
      <c r="M56" s="8">
        <f t="shared" si="1"/>
        <v>0</v>
      </c>
      <c r="N56" s="8">
        <f t="shared" si="1"/>
        <v>0</v>
      </c>
    </row>
    <row r="57" spans="1:14" ht="25.5">
      <c r="A57" s="11" t="s">
        <v>111</v>
      </c>
      <c r="B57" s="12" t="s">
        <v>112</v>
      </c>
      <c r="C57" s="5">
        <v>7082872.4400000004</v>
      </c>
      <c r="D57" s="5">
        <v>11022300.539999999</v>
      </c>
      <c r="E57" s="5">
        <v>9630000</v>
      </c>
      <c r="F57" s="5">
        <v>7082872.4400000004</v>
      </c>
      <c r="G57" s="5">
        <v>11022300.539999999</v>
      </c>
      <c r="H57" s="5">
        <v>9630000</v>
      </c>
      <c r="I57" s="6">
        <f t="shared" si="0"/>
        <v>0</v>
      </c>
      <c r="J57" s="7">
        <f t="shared" si="0"/>
        <v>0</v>
      </c>
      <c r="K57" s="7">
        <f t="shared" si="0"/>
        <v>0</v>
      </c>
      <c r="L57" s="8">
        <f t="shared" si="1"/>
        <v>0</v>
      </c>
      <c r="M57" s="8">
        <f t="shared" si="1"/>
        <v>0</v>
      </c>
      <c r="N57" s="8">
        <f t="shared" si="1"/>
        <v>0</v>
      </c>
    </row>
    <row r="58" spans="1:14" ht="25.5">
      <c r="A58" s="13" t="s">
        <v>113</v>
      </c>
      <c r="B58" s="14"/>
      <c r="C58" s="5"/>
      <c r="D58" s="5">
        <v>30646297.039999999</v>
      </c>
      <c r="E58" s="5">
        <v>66451187.549999997</v>
      </c>
      <c r="F58" s="5"/>
      <c r="G58" s="5">
        <v>30648097.649999999</v>
      </c>
      <c r="H58" s="5">
        <v>66454883.549999997</v>
      </c>
      <c r="I58" s="6">
        <f t="shared" si="0"/>
        <v>0</v>
      </c>
      <c r="J58" s="7">
        <f t="shared" si="0"/>
        <v>1800.609999999404</v>
      </c>
      <c r="K58" s="7">
        <f t="shared" si="0"/>
        <v>3696</v>
      </c>
      <c r="L58" s="8"/>
      <c r="M58" s="8">
        <f t="shared" ref="M58:N58" si="2">G58/D58*100-100</f>
        <v>5.8754569847394578E-3</v>
      </c>
      <c r="N58" s="8">
        <f t="shared" si="2"/>
        <v>5.5619773494868241E-3</v>
      </c>
    </row>
    <row r="59" spans="1:14">
      <c r="A59" s="15" t="s">
        <v>114</v>
      </c>
      <c r="B59" s="16"/>
      <c r="C59" s="17">
        <v>3153948110.9000001</v>
      </c>
      <c r="D59" s="17">
        <f>2601415928.77+D58</f>
        <v>2632062225.8099999</v>
      </c>
      <c r="E59" s="17">
        <f>2692123944.26+E58</f>
        <v>2758575131.8100004</v>
      </c>
      <c r="F59" s="17">
        <f>3248335098.15+2891752</f>
        <v>3251226850.1500001</v>
      </c>
      <c r="G59" s="17">
        <f>2601486152.77+G58</f>
        <v>2632134250.4200001</v>
      </c>
      <c r="H59" s="17">
        <f>2692194168.26+H58</f>
        <v>2758649051.8100004</v>
      </c>
      <c r="I59" s="6">
        <f>F59-C59</f>
        <v>97278739.25</v>
      </c>
      <c r="J59" s="7">
        <f>G59-D59</f>
        <v>72024.610000133514</v>
      </c>
      <c r="K59" s="7">
        <f>H59-E59</f>
        <v>73920</v>
      </c>
      <c r="L59" s="8">
        <f>F59/C59*100-100</f>
        <v>3.0843481195459646</v>
      </c>
      <c r="M59" s="8">
        <f>G59/D59*100-100</f>
        <v>2.7364326456051913E-3</v>
      </c>
      <c r="N59" s="8">
        <f>H59/E59*100-100</f>
        <v>2.679644253575475E-3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78"/>
  <sheetViews>
    <sheetView view="pageBreakPreview" zoomScale="85" zoomScaleSheetLayoutView="85" workbookViewId="0">
      <pane xSplit="5" ySplit="17" topLeftCell="I63" activePane="bottomRight" state="frozen"/>
      <selection pane="topRight" activeCell="F1" sqref="F1"/>
      <selection pane="bottomLeft" activeCell="A18" sqref="A18"/>
      <selection pane="bottomRight" activeCell="O70" sqref="O70"/>
    </sheetView>
  </sheetViews>
  <sheetFormatPr defaultRowHeight="15"/>
  <cols>
    <col min="1" max="1" width="56" customWidth="1"/>
    <col min="2" max="2" width="10.42578125" customWidth="1"/>
    <col min="3" max="4" width="12" style="20" bestFit="1" customWidth="1"/>
    <col min="5" max="5" width="12.140625" style="20" bestFit="1" customWidth="1"/>
    <col min="6" max="6" width="12.28515625" style="20" bestFit="1" customWidth="1"/>
    <col min="7" max="8" width="11.42578125" style="20" bestFit="1" customWidth="1"/>
    <col min="9" max="9" width="10.28515625" bestFit="1" customWidth="1"/>
    <col min="10" max="10" width="7" customWidth="1"/>
    <col min="11" max="11" width="10.140625" bestFit="1" customWidth="1"/>
    <col min="12" max="12" width="7.5703125" bestFit="1" customWidth="1"/>
    <col min="13" max="13" width="10.140625" bestFit="1" customWidth="1"/>
    <col min="14" max="14" width="7.7109375" style="19" customWidth="1"/>
    <col min="15" max="15" width="11.5703125" style="18" bestFit="1" customWidth="1"/>
    <col min="16" max="16" width="11" style="18" bestFit="1" customWidth="1"/>
    <col min="17" max="17" width="10.85546875" style="18" bestFit="1" customWidth="1"/>
    <col min="18" max="18" width="10.28515625" style="18" bestFit="1" customWidth="1"/>
    <col min="19" max="19" width="9.5703125" bestFit="1" customWidth="1"/>
    <col min="20" max="20" width="9.7109375" bestFit="1" customWidth="1"/>
  </cols>
  <sheetData>
    <row r="1" spans="1:20">
      <c r="S1" s="70" t="s">
        <v>190</v>
      </c>
      <c r="T1" s="70"/>
    </row>
    <row r="2" spans="1:20" ht="31.5" customHeight="1">
      <c r="A2" s="71" t="s">
        <v>189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5.75">
      <c r="T3" s="46"/>
    </row>
    <row r="4" spans="1:20" ht="52.5" customHeight="1">
      <c r="A4" s="62" t="s">
        <v>4</v>
      </c>
      <c r="B4" s="62" t="s">
        <v>188</v>
      </c>
      <c r="C4" s="73" t="s">
        <v>187</v>
      </c>
      <c r="D4" s="73"/>
      <c r="E4" s="73"/>
      <c r="F4" s="73" t="s">
        <v>186</v>
      </c>
      <c r="G4" s="73"/>
      <c r="H4" s="73"/>
      <c r="I4" s="74" t="s">
        <v>185</v>
      </c>
      <c r="J4" s="75"/>
      <c r="K4" s="75"/>
      <c r="L4" s="75"/>
      <c r="M4" s="75"/>
      <c r="N4" s="76"/>
      <c r="O4" s="77" t="s">
        <v>184</v>
      </c>
      <c r="P4" s="77"/>
      <c r="Q4" s="77"/>
      <c r="R4" s="78" t="s">
        <v>183</v>
      </c>
      <c r="S4" s="78"/>
      <c r="T4" s="78"/>
    </row>
    <row r="5" spans="1:20" ht="9" customHeight="1">
      <c r="A5" s="72"/>
      <c r="B5" s="72"/>
      <c r="C5" s="65" t="s">
        <v>182</v>
      </c>
      <c r="D5" s="65" t="s">
        <v>181</v>
      </c>
      <c r="E5" s="65" t="s">
        <v>180</v>
      </c>
      <c r="F5" s="65" t="s">
        <v>182</v>
      </c>
      <c r="G5" s="65" t="s">
        <v>181</v>
      </c>
      <c r="H5" s="65" t="s">
        <v>180</v>
      </c>
      <c r="I5" s="64" t="s">
        <v>182</v>
      </c>
      <c r="J5" s="64"/>
      <c r="K5" s="64" t="s">
        <v>181</v>
      </c>
      <c r="L5" s="64"/>
      <c r="M5" s="64" t="s">
        <v>180</v>
      </c>
      <c r="N5" s="64"/>
      <c r="O5" s="65" t="s">
        <v>182</v>
      </c>
      <c r="P5" s="65" t="s">
        <v>181</v>
      </c>
      <c r="Q5" s="65" t="s">
        <v>180</v>
      </c>
      <c r="R5" s="68" t="s">
        <v>182</v>
      </c>
      <c r="S5" s="62" t="s">
        <v>181</v>
      </c>
      <c r="T5" s="62" t="s">
        <v>180</v>
      </c>
    </row>
    <row r="6" spans="1:20" ht="8.25" customHeight="1">
      <c r="A6" s="72"/>
      <c r="B6" s="72"/>
      <c r="C6" s="66"/>
      <c r="D6" s="66"/>
      <c r="E6" s="66"/>
      <c r="F6" s="66"/>
      <c r="G6" s="66"/>
      <c r="H6" s="66"/>
      <c r="I6" s="64"/>
      <c r="J6" s="64"/>
      <c r="K6" s="64"/>
      <c r="L6" s="64"/>
      <c r="M6" s="64"/>
      <c r="N6" s="64"/>
      <c r="O6" s="66"/>
      <c r="P6" s="66"/>
      <c r="Q6" s="66"/>
      <c r="R6" s="69"/>
      <c r="S6" s="63"/>
      <c r="T6" s="63"/>
    </row>
    <row r="7" spans="1:20" ht="15" customHeight="1">
      <c r="A7" s="63"/>
      <c r="B7" s="63"/>
      <c r="C7" s="67"/>
      <c r="D7" s="67"/>
      <c r="E7" s="67"/>
      <c r="F7" s="67"/>
      <c r="G7" s="67"/>
      <c r="H7" s="67"/>
      <c r="I7" s="37" t="s">
        <v>179</v>
      </c>
      <c r="J7" s="37" t="s">
        <v>178</v>
      </c>
      <c r="K7" s="37" t="s">
        <v>179</v>
      </c>
      <c r="L7" s="37" t="s">
        <v>178</v>
      </c>
      <c r="M7" s="37" t="s">
        <v>179</v>
      </c>
      <c r="N7" s="37" t="s">
        <v>178</v>
      </c>
      <c r="O7" s="67"/>
      <c r="P7" s="67"/>
      <c r="Q7" s="67"/>
      <c r="R7" s="45" t="s">
        <v>177</v>
      </c>
      <c r="S7" s="37" t="s">
        <v>176</v>
      </c>
      <c r="T7" s="37" t="s">
        <v>175</v>
      </c>
    </row>
    <row r="8" spans="1:20" ht="12.75" customHeight="1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  <c r="R8" s="44">
        <v>18</v>
      </c>
      <c r="S8" s="44">
        <v>19</v>
      </c>
      <c r="T8" s="44">
        <v>20</v>
      </c>
    </row>
    <row r="9" spans="1:20" s="30" customFormat="1" ht="18.75" customHeight="1">
      <c r="A9" s="40" t="s">
        <v>174</v>
      </c>
      <c r="B9" s="39">
        <v>100000000</v>
      </c>
      <c r="C9" s="27">
        <f t="shared" ref="C9:H9" si="0">C10+C11</f>
        <v>1679433.1674800003</v>
      </c>
      <c r="D9" s="27">
        <f t="shared" si="0"/>
        <v>1659280.0835299999</v>
      </c>
      <c r="E9" s="27">
        <f t="shared" si="0"/>
        <v>1728358.24743</v>
      </c>
      <c r="F9" s="27">
        <f t="shared" si="0"/>
        <v>1748908.88748</v>
      </c>
      <c r="G9" s="27">
        <f t="shared" si="0"/>
        <v>1659280.0835299999</v>
      </c>
      <c r="H9" s="27">
        <f t="shared" si="0"/>
        <v>1728358.24743</v>
      </c>
      <c r="I9" s="25">
        <f t="shared" ref="I9:I40" si="1">F9-C9</f>
        <v>69475.719999999739</v>
      </c>
      <c r="J9" s="25">
        <f t="shared" ref="J9:J40" si="2">(I9/F9)*100</f>
        <v>3.97251797948761</v>
      </c>
      <c r="K9" s="25">
        <f t="shared" ref="K9:K40" si="3">G9-D9</f>
        <v>0</v>
      </c>
      <c r="L9" s="25">
        <f t="shared" ref="L9:L19" si="4">(K9/G9)*100</f>
        <v>0</v>
      </c>
      <c r="M9" s="25">
        <f t="shared" ref="M9:M40" si="5">H9-E9</f>
        <v>0</v>
      </c>
      <c r="N9" s="25">
        <f t="shared" ref="N9:N19" si="6">(M9/H9)*100</f>
        <v>0</v>
      </c>
      <c r="O9" s="27">
        <f>O10+O11</f>
        <v>1741826.82</v>
      </c>
      <c r="P9" s="27">
        <f>P10+P11</f>
        <v>1717491.39</v>
      </c>
      <c r="Q9" s="27">
        <f>Q10+Q11</f>
        <v>1786011.5499999998</v>
      </c>
      <c r="R9" s="25">
        <f t="shared" ref="R9:R40" si="7">O9-F9</f>
        <v>-7082.0674799999688</v>
      </c>
      <c r="S9" s="25">
        <f t="shared" ref="S9:S40" si="8">P9-G9</f>
        <v>58211.306469999952</v>
      </c>
      <c r="T9" s="25">
        <f t="shared" ref="T9:T40" si="9">Q9-H9</f>
        <v>57653.302569999825</v>
      </c>
    </row>
    <row r="10" spans="1:20" s="35" customFormat="1" ht="13.5" customHeight="1">
      <c r="A10" s="38" t="s">
        <v>173</v>
      </c>
      <c r="B10" s="37">
        <v>110000000</v>
      </c>
      <c r="C10" s="36">
        <f>[2]пр.8_решение!G6/1000</f>
        <v>55402.433079999995</v>
      </c>
      <c r="D10" s="36">
        <f>[2]пр.8_решение!H6/1000</f>
        <v>11618.663329999999</v>
      </c>
      <c r="E10" s="36">
        <f>[2]пр.8_решение!I6/1000</f>
        <v>11764.63055</v>
      </c>
      <c r="F10" s="26">
        <f>'[2]пр 8_для уточнения'!G6/1000</f>
        <v>58294.185079999996</v>
      </c>
      <c r="G10" s="26">
        <f>'[2]пр 8_для уточнения'!H6/1000</f>
        <v>11618.663329999999</v>
      </c>
      <c r="H10" s="26">
        <f>'[2]пр 8_для уточнения'!I6/1000</f>
        <v>11764.63055</v>
      </c>
      <c r="I10" s="26">
        <f t="shared" si="1"/>
        <v>2891.7520000000004</v>
      </c>
      <c r="J10" s="26">
        <f t="shared" si="2"/>
        <v>4.9606182778462484</v>
      </c>
      <c r="K10" s="26">
        <f t="shared" si="3"/>
        <v>0</v>
      </c>
      <c r="L10" s="26">
        <f t="shared" si="4"/>
        <v>0</v>
      </c>
      <c r="M10" s="26">
        <f t="shared" si="5"/>
        <v>0</v>
      </c>
      <c r="N10" s="26">
        <f t="shared" si="6"/>
        <v>0</v>
      </c>
      <c r="O10" s="26">
        <f>55402.43+2891.8</f>
        <v>58294.23</v>
      </c>
      <c r="P10" s="26">
        <v>11618.66</v>
      </c>
      <c r="Q10" s="26">
        <v>11764.63</v>
      </c>
      <c r="R10" s="26">
        <f t="shared" si="7"/>
        <v>4.4920000007550698E-2</v>
      </c>
      <c r="S10" s="26">
        <f t="shared" si="8"/>
        <v>-3.3299999995506369E-3</v>
      </c>
      <c r="T10" s="26">
        <f t="shared" si="9"/>
        <v>-5.5000000065774657E-4</v>
      </c>
    </row>
    <row r="11" spans="1:20" s="35" customFormat="1" ht="27.75" customHeight="1">
      <c r="A11" s="38" t="s">
        <v>172</v>
      </c>
      <c r="B11" s="37">
        <v>120000000</v>
      </c>
      <c r="C11" s="36">
        <f>[2]пр.8_решение!G166/1000</f>
        <v>1624030.7344000002</v>
      </c>
      <c r="D11" s="36">
        <f>[2]пр.8_решение!H166/1000</f>
        <v>1647661.4202000001</v>
      </c>
      <c r="E11" s="36">
        <f>[2]пр.8_решение!I166/1000</f>
        <v>1716593.6168800001</v>
      </c>
      <c r="F11" s="26">
        <f>'[2]пр 8_для уточнения'!G171/1000</f>
        <v>1690614.7024000001</v>
      </c>
      <c r="G11" s="26">
        <f>'[2]пр 8_для уточнения'!H171/1000</f>
        <v>1647661.4202000001</v>
      </c>
      <c r="H11" s="26">
        <f>'[2]пр 8_для уточнения'!I171/1000</f>
        <v>1716593.6168800001</v>
      </c>
      <c r="I11" s="26">
        <f t="shared" si="1"/>
        <v>66583.967999999877</v>
      </c>
      <c r="J11" s="26">
        <f t="shared" si="2"/>
        <v>3.938447234930416</v>
      </c>
      <c r="K11" s="26">
        <f t="shared" si="3"/>
        <v>0</v>
      </c>
      <c r="L11" s="26">
        <f t="shared" si="4"/>
        <v>0</v>
      </c>
      <c r="M11" s="26">
        <f t="shared" si="5"/>
        <v>0</v>
      </c>
      <c r="N11" s="26">
        <f t="shared" si="6"/>
        <v>0</v>
      </c>
      <c r="O11" s="26">
        <v>1683532.59</v>
      </c>
      <c r="P11" s="26">
        <v>1705872.73</v>
      </c>
      <c r="Q11" s="26">
        <v>1774246.92</v>
      </c>
      <c r="R11" s="26">
        <f t="shared" si="7"/>
        <v>-7082.1123999999836</v>
      </c>
      <c r="S11" s="26">
        <f t="shared" si="8"/>
        <v>58211.30979999993</v>
      </c>
      <c r="T11" s="26">
        <f t="shared" si="9"/>
        <v>57653.303119999822</v>
      </c>
    </row>
    <row r="12" spans="1:20" s="30" customFormat="1" ht="26.25" customHeight="1">
      <c r="A12" s="40" t="s">
        <v>171</v>
      </c>
      <c r="B12" s="39">
        <v>200000000</v>
      </c>
      <c r="C12" s="27">
        <f t="shared" ref="C12:H12" si="10">C13+C14</f>
        <v>16485.219420000001</v>
      </c>
      <c r="D12" s="27">
        <f t="shared" si="10"/>
        <v>14867.844999999999</v>
      </c>
      <c r="E12" s="27">
        <f t="shared" si="10"/>
        <v>11741.183000000001</v>
      </c>
      <c r="F12" s="27">
        <f t="shared" si="10"/>
        <v>17970.819420000003</v>
      </c>
      <c r="G12" s="27">
        <f t="shared" si="10"/>
        <v>14867.844999999999</v>
      </c>
      <c r="H12" s="27">
        <f t="shared" si="10"/>
        <v>11741.183000000001</v>
      </c>
      <c r="I12" s="25">
        <f t="shared" si="1"/>
        <v>1485.6000000000022</v>
      </c>
      <c r="J12" s="25">
        <f t="shared" si="2"/>
        <v>8.2667348954976134</v>
      </c>
      <c r="K12" s="25">
        <f t="shared" si="3"/>
        <v>0</v>
      </c>
      <c r="L12" s="25">
        <f t="shared" si="4"/>
        <v>0</v>
      </c>
      <c r="M12" s="25">
        <f t="shared" si="5"/>
        <v>0</v>
      </c>
      <c r="N12" s="25">
        <f t="shared" si="6"/>
        <v>0</v>
      </c>
      <c r="O12" s="27">
        <f>O13+O14</f>
        <v>16485.2</v>
      </c>
      <c r="P12" s="27">
        <f>P13+P14</f>
        <v>14867.8</v>
      </c>
      <c r="Q12" s="27">
        <f>Q13+Q14</f>
        <v>11741.2</v>
      </c>
      <c r="R12" s="25">
        <f t="shared" si="7"/>
        <v>-1485.6194200000027</v>
      </c>
      <c r="S12" s="25">
        <f t="shared" si="8"/>
        <v>-4.500000000007276E-2</v>
      </c>
      <c r="T12" s="25">
        <f t="shared" si="9"/>
        <v>1.6999999999825377E-2</v>
      </c>
    </row>
    <row r="13" spans="1:20" s="35" customFormat="1" ht="19.5" customHeight="1">
      <c r="A13" s="38" t="s">
        <v>170</v>
      </c>
      <c r="B13" s="37">
        <v>210000000</v>
      </c>
      <c r="C13" s="36">
        <f>[2]пр.8_решение!G306/1000</f>
        <v>16235.219419999999</v>
      </c>
      <c r="D13" s="36">
        <f>[2]пр.8_решение!H306/1000</f>
        <v>14367.844999999999</v>
      </c>
      <c r="E13" s="36">
        <f>[2]пр.8_решение!I306/1000</f>
        <v>11241.183000000001</v>
      </c>
      <c r="F13" s="26">
        <f>'[2]пр 8_для уточнения'!G311/1000</f>
        <v>17720.819420000003</v>
      </c>
      <c r="G13" s="26">
        <f>'[2]пр 8_для уточнения'!H311/1000</f>
        <v>14367.844999999999</v>
      </c>
      <c r="H13" s="26">
        <f>'[2]пр 8_для уточнения'!I311/1000</f>
        <v>11241.183000000001</v>
      </c>
      <c r="I13" s="26">
        <f t="shared" si="1"/>
        <v>1485.600000000004</v>
      </c>
      <c r="J13" s="26">
        <f t="shared" si="2"/>
        <v>8.3833595094554827</v>
      </c>
      <c r="K13" s="26">
        <f t="shared" si="3"/>
        <v>0</v>
      </c>
      <c r="L13" s="26">
        <f t="shared" si="4"/>
        <v>0</v>
      </c>
      <c r="M13" s="26">
        <f t="shared" si="5"/>
        <v>0</v>
      </c>
      <c r="N13" s="26">
        <f t="shared" si="6"/>
        <v>0</v>
      </c>
      <c r="O13" s="26">
        <v>16235.2</v>
      </c>
      <c r="P13" s="26">
        <v>14367.8</v>
      </c>
      <c r="Q13" s="26">
        <v>11241.2</v>
      </c>
      <c r="R13" s="26">
        <f t="shared" si="7"/>
        <v>-1485.6194200000027</v>
      </c>
      <c r="S13" s="26">
        <f t="shared" si="8"/>
        <v>-4.500000000007276E-2</v>
      </c>
      <c r="T13" s="26">
        <f t="shared" si="9"/>
        <v>1.6999999999825377E-2</v>
      </c>
    </row>
    <row r="14" spans="1:20" s="35" customFormat="1" ht="19.5" customHeight="1">
      <c r="A14" s="38" t="s">
        <v>169</v>
      </c>
      <c r="B14" s="37">
        <v>220000000</v>
      </c>
      <c r="C14" s="36">
        <f>[2]пр.8_решение!G348/1000</f>
        <v>250</v>
      </c>
      <c r="D14" s="36">
        <f>[2]пр.8_решение!H348/1000</f>
        <v>500</v>
      </c>
      <c r="E14" s="36">
        <f>[2]пр.8_решение!I348/1000</f>
        <v>500</v>
      </c>
      <c r="F14" s="26">
        <f>'[2]пр 8_для уточнения'!G353/1000</f>
        <v>250</v>
      </c>
      <c r="G14" s="26">
        <f>'[2]пр 8_для уточнения'!H353/1000</f>
        <v>500</v>
      </c>
      <c r="H14" s="26">
        <f>'[2]пр 8_для уточнения'!I353/1000</f>
        <v>500</v>
      </c>
      <c r="I14" s="26">
        <f t="shared" si="1"/>
        <v>0</v>
      </c>
      <c r="J14" s="26">
        <f t="shared" si="2"/>
        <v>0</v>
      </c>
      <c r="K14" s="26">
        <f t="shared" si="3"/>
        <v>0</v>
      </c>
      <c r="L14" s="26">
        <f t="shared" si="4"/>
        <v>0</v>
      </c>
      <c r="M14" s="26">
        <f t="shared" si="5"/>
        <v>0</v>
      </c>
      <c r="N14" s="26">
        <f t="shared" si="6"/>
        <v>0</v>
      </c>
      <c r="O14" s="26">
        <v>250</v>
      </c>
      <c r="P14" s="26">
        <v>500</v>
      </c>
      <c r="Q14" s="26">
        <v>500</v>
      </c>
      <c r="R14" s="26">
        <f t="shared" si="7"/>
        <v>0</v>
      </c>
      <c r="S14" s="26">
        <f t="shared" si="8"/>
        <v>0</v>
      </c>
      <c r="T14" s="26">
        <f t="shared" si="9"/>
        <v>0</v>
      </c>
    </row>
    <row r="15" spans="1:20" s="30" customFormat="1" ht="25.5" customHeight="1">
      <c r="A15" s="40" t="s">
        <v>168</v>
      </c>
      <c r="B15" s="39">
        <v>300000000</v>
      </c>
      <c r="C15" s="27">
        <f t="shared" ref="C15:H15" si="11">C16+C17+C18</f>
        <v>185954.21788000001</v>
      </c>
      <c r="D15" s="27">
        <f t="shared" si="11"/>
        <v>149651.709</v>
      </c>
      <c r="E15" s="27">
        <f t="shared" si="11"/>
        <v>152440.861</v>
      </c>
      <c r="F15" s="27">
        <f t="shared" si="11"/>
        <v>196917.81763000001</v>
      </c>
      <c r="G15" s="27">
        <f t="shared" si="11"/>
        <v>149651.709</v>
      </c>
      <c r="H15" s="27">
        <f t="shared" si="11"/>
        <v>152440.861</v>
      </c>
      <c r="I15" s="25">
        <f t="shared" si="1"/>
        <v>10963.599749999994</v>
      </c>
      <c r="J15" s="25">
        <f t="shared" si="2"/>
        <v>5.5676016939209223</v>
      </c>
      <c r="K15" s="25">
        <f t="shared" si="3"/>
        <v>0</v>
      </c>
      <c r="L15" s="25">
        <f t="shared" si="4"/>
        <v>0</v>
      </c>
      <c r="M15" s="25">
        <f t="shared" si="5"/>
        <v>0</v>
      </c>
      <c r="N15" s="25">
        <f t="shared" si="6"/>
        <v>0</v>
      </c>
      <c r="O15" s="27">
        <f>O16+O17+O18</f>
        <v>185954.2</v>
      </c>
      <c r="P15" s="27">
        <f>P16+P17+P18</f>
        <v>149651.70000000001</v>
      </c>
      <c r="Q15" s="27">
        <f>Q16+Q17+Q18</f>
        <v>152440.9</v>
      </c>
      <c r="R15" s="25">
        <f t="shared" si="7"/>
        <v>-10963.617629999993</v>
      </c>
      <c r="S15" s="25">
        <f t="shared" si="8"/>
        <v>-8.9999999909196049E-3</v>
      </c>
      <c r="T15" s="25">
        <f t="shared" si="9"/>
        <v>3.8999999989755452E-2</v>
      </c>
    </row>
    <row r="16" spans="1:20" s="35" customFormat="1">
      <c r="A16" s="38" t="s">
        <v>167</v>
      </c>
      <c r="B16" s="37">
        <v>310000000</v>
      </c>
      <c r="C16" s="36">
        <f>[2]пр.8_решение!G356/1000</f>
        <v>364.995</v>
      </c>
      <c r="D16" s="36">
        <f>[2]пр.8_решение!H356/1000</f>
        <v>364.995</v>
      </c>
      <c r="E16" s="36">
        <f>[2]пр.8_решение!I356/1000</f>
        <v>364.995</v>
      </c>
      <c r="F16" s="26">
        <f>'[2]пр 8_для уточнения'!G361/1000</f>
        <v>364.995</v>
      </c>
      <c r="G16" s="26">
        <f>'[2]пр 8_для уточнения'!H361/1000</f>
        <v>364.995</v>
      </c>
      <c r="H16" s="26">
        <f>'[2]пр 8_для уточнения'!I361/1000</f>
        <v>364.995</v>
      </c>
      <c r="I16" s="26">
        <f t="shared" si="1"/>
        <v>0</v>
      </c>
      <c r="J16" s="26">
        <f t="shared" si="2"/>
        <v>0</v>
      </c>
      <c r="K16" s="26">
        <f t="shared" si="3"/>
        <v>0</v>
      </c>
      <c r="L16" s="26">
        <f t="shared" si="4"/>
        <v>0</v>
      </c>
      <c r="M16" s="26">
        <f t="shared" si="5"/>
        <v>0</v>
      </c>
      <c r="N16" s="26">
        <f t="shared" si="6"/>
        <v>0</v>
      </c>
      <c r="O16" s="26">
        <v>365</v>
      </c>
      <c r="P16" s="26">
        <v>365</v>
      </c>
      <c r="Q16" s="26">
        <v>365</v>
      </c>
      <c r="R16" s="26">
        <f t="shared" si="7"/>
        <v>4.9999999999954525E-3</v>
      </c>
      <c r="S16" s="26">
        <f t="shared" si="8"/>
        <v>4.9999999999954525E-3</v>
      </c>
      <c r="T16" s="26">
        <f t="shared" si="9"/>
        <v>4.9999999999954525E-3</v>
      </c>
    </row>
    <row r="17" spans="1:20" s="35" customFormat="1">
      <c r="A17" s="38" t="s">
        <v>166</v>
      </c>
      <c r="B17" s="37">
        <v>320000000</v>
      </c>
      <c r="C17" s="36">
        <f>[2]пр.8_решение!G368/1000</f>
        <v>32877.954539999999</v>
      </c>
      <c r="D17" s="36">
        <f>[2]пр.8_решение!H368/1000</f>
        <v>50</v>
      </c>
      <c r="E17" s="36">
        <f>[2]пр.8_решение!I368/1000</f>
        <v>50</v>
      </c>
      <c r="F17" s="26">
        <f>'[2]пр 8_для уточнения'!G373/1000</f>
        <v>42567.152539999995</v>
      </c>
      <c r="G17" s="26">
        <f>'[2]пр 8_для уточнения'!H373/1000</f>
        <v>50</v>
      </c>
      <c r="H17" s="26">
        <f>'[2]пр 8_для уточнения'!I373/1000</f>
        <v>50</v>
      </c>
      <c r="I17" s="26">
        <f t="shared" si="1"/>
        <v>9689.1979999999967</v>
      </c>
      <c r="J17" s="26">
        <f t="shared" si="2"/>
        <v>22.76214738793049</v>
      </c>
      <c r="K17" s="26">
        <f t="shared" si="3"/>
        <v>0</v>
      </c>
      <c r="L17" s="26">
        <f t="shared" si="4"/>
        <v>0</v>
      </c>
      <c r="M17" s="26">
        <f t="shared" si="5"/>
        <v>0</v>
      </c>
      <c r="N17" s="26">
        <f t="shared" si="6"/>
        <v>0</v>
      </c>
      <c r="O17" s="26">
        <v>32878</v>
      </c>
      <c r="P17" s="26">
        <v>50</v>
      </c>
      <c r="Q17" s="26">
        <v>50</v>
      </c>
      <c r="R17" s="26">
        <f t="shared" si="7"/>
        <v>-9689.1525399999955</v>
      </c>
      <c r="S17" s="26">
        <f t="shared" si="8"/>
        <v>0</v>
      </c>
      <c r="T17" s="26">
        <f t="shared" si="9"/>
        <v>0</v>
      </c>
    </row>
    <row r="18" spans="1:20" s="35" customFormat="1" ht="38.25" customHeight="1">
      <c r="A18" s="38" t="s">
        <v>165</v>
      </c>
      <c r="B18" s="37">
        <v>330000000</v>
      </c>
      <c r="C18" s="36">
        <f>[2]пр.8_решение!G420/1000</f>
        <v>152711.26834000001</v>
      </c>
      <c r="D18" s="36">
        <f>[2]пр.8_решение!H420/1000</f>
        <v>149236.71400000001</v>
      </c>
      <c r="E18" s="36">
        <f>[2]пр.8_решение!I420/1000</f>
        <v>152025.86600000001</v>
      </c>
      <c r="F18" s="41">
        <f>'[2]пр 8_для уточнения'!G430/1000</f>
        <v>153985.67009</v>
      </c>
      <c r="G18" s="41">
        <f>'[2]пр 8_для уточнения'!H430/1000</f>
        <v>149236.71400000001</v>
      </c>
      <c r="H18" s="41">
        <f>'[2]пр 8_для уточнения'!I430/1000</f>
        <v>152025.86600000001</v>
      </c>
      <c r="I18" s="26">
        <f t="shared" si="1"/>
        <v>1274.40174999999</v>
      </c>
      <c r="J18" s="26">
        <f t="shared" si="2"/>
        <v>0.82761061419230797</v>
      </c>
      <c r="K18" s="26">
        <f t="shared" si="3"/>
        <v>0</v>
      </c>
      <c r="L18" s="26">
        <f t="shared" si="4"/>
        <v>0</v>
      </c>
      <c r="M18" s="26">
        <f t="shared" si="5"/>
        <v>0</v>
      </c>
      <c r="N18" s="26">
        <f t="shared" si="6"/>
        <v>0</v>
      </c>
      <c r="O18" s="26">
        <v>152711.20000000001</v>
      </c>
      <c r="P18" s="26">
        <v>149236.70000000001</v>
      </c>
      <c r="Q18" s="43">
        <v>152025.9</v>
      </c>
      <c r="R18" s="26">
        <f t="shared" si="7"/>
        <v>-1274.470089999988</v>
      </c>
      <c r="S18" s="26">
        <f t="shared" si="8"/>
        <v>-1.3999999995576218E-2</v>
      </c>
      <c r="T18" s="26">
        <f t="shared" si="9"/>
        <v>3.3999999985098839E-2</v>
      </c>
    </row>
    <row r="19" spans="1:20" s="30" customFormat="1" ht="28.5" customHeight="1">
      <c r="A19" s="40" t="s">
        <v>164</v>
      </c>
      <c r="B19" s="39">
        <v>400000000</v>
      </c>
      <c r="C19" s="27">
        <f t="shared" ref="C19:H19" si="12">C20+C21+C22</f>
        <v>322074.50199999998</v>
      </c>
      <c r="D19" s="27">
        <f t="shared" si="12"/>
        <v>205208.09722</v>
      </c>
      <c r="E19" s="27">
        <f t="shared" si="12"/>
        <v>216841.74445999999</v>
      </c>
      <c r="F19" s="27">
        <f t="shared" si="12"/>
        <v>331706.17345</v>
      </c>
      <c r="G19" s="27">
        <f t="shared" si="12"/>
        <v>205278.32122000001</v>
      </c>
      <c r="H19" s="27">
        <f t="shared" si="12"/>
        <v>216911.96846</v>
      </c>
      <c r="I19" s="25">
        <f t="shared" si="1"/>
        <v>9631.6714500000235</v>
      </c>
      <c r="J19" s="25">
        <f t="shared" si="2"/>
        <v>2.9036756686869025</v>
      </c>
      <c r="K19" s="25">
        <f t="shared" si="3"/>
        <v>70.224000000016531</v>
      </c>
      <c r="L19" s="25">
        <f t="shared" si="4"/>
        <v>3.4209165187373276E-2</v>
      </c>
      <c r="M19" s="25">
        <f t="shared" si="5"/>
        <v>70.224000000016531</v>
      </c>
      <c r="N19" s="25">
        <f t="shared" si="6"/>
        <v>3.2374423826671557E-2</v>
      </c>
      <c r="O19" s="27">
        <f>O20+O21+O22</f>
        <v>322354.8</v>
      </c>
      <c r="P19" s="27">
        <f>P20+P21+P22</f>
        <v>205208.1</v>
      </c>
      <c r="Q19" s="27">
        <f>Q20+Q21+Q22</f>
        <v>216841.8</v>
      </c>
      <c r="R19" s="25">
        <f t="shared" si="7"/>
        <v>-9351.3734500000137</v>
      </c>
      <c r="S19" s="25">
        <f t="shared" si="8"/>
        <v>-70.221220000006724</v>
      </c>
      <c r="T19" s="25">
        <f t="shared" si="9"/>
        <v>-70.16846000001533</v>
      </c>
    </row>
    <row r="20" spans="1:20" s="35" customFormat="1">
      <c r="A20" s="38" t="s">
        <v>163</v>
      </c>
      <c r="B20" s="37">
        <v>410000000</v>
      </c>
      <c r="C20" s="36">
        <f>[2]пр.8_решение!G490/1000</f>
        <v>121823.04105</v>
      </c>
      <c r="D20" s="36">
        <f>[2]пр.8_решение!H490/1000</f>
        <v>0</v>
      </c>
      <c r="E20" s="36">
        <f>[2]пр.8_решение!I490/1000</f>
        <v>0</v>
      </c>
      <c r="F20" s="26">
        <f>'[2]пр 8_для уточнения'!G500/1000</f>
        <v>122033.43333</v>
      </c>
      <c r="G20" s="26">
        <f>'[2]пр 8_для уточнения'!H500/1000</f>
        <v>0</v>
      </c>
      <c r="H20" s="26">
        <f>'[2]пр 8_для уточнения'!I500/1000</f>
        <v>0</v>
      </c>
      <c r="I20" s="26">
        <f t="shared" si="1"/>
        <v>210.39228000000003</v>
      </c>
      <c r="J20" s="26">
        <f t="shared" si="2"/>
        <v>0.17240544190136983</v>
      </c>
      <c r="K20" s="26">
        <f t="shared" si="3"/>
        <v>0</v>
      </c>
      <c r="L20" s="26">
        <v>0</v>
      </c>
      <c r="M20" s="26">
        <f t="shared" si="5"/>
        <v>0</v>
      </c>
      <c r="N20" s="26">
        <v>0</v>
      </c>
      <c r="O20" s="26">
        <v>123054.6</v>
      </c>
      <c r="P20" s="26">
        <v>0</v>
      </c>
      <c r="Q20" s="26">
        <v>0</v>
      </c>
      <c r="R20" s="26">
        <f t="shared" si="7"/>
        <v>1021.166670000006</v>
      </c>
      <c r="S20" s="26">
        <f t="shared" si="8"/>
        <v>0</v>
      </c>
      <c r="T20" s="26">
        <f t="shared" si="9"/>
        <v>0</v>
      </c>
    </row>
    <row r="21" spans="1:20" s="35" customFormat="1">
      <c r="A21" s="38" t="s">
        <v>162</v>
      </c>
      <c r="B21" s="37">
        <v>420000000</v>
      </c>
      <c r="C21" s="36">
        <f>[2]пр.8_решение!G539/1000</f>
        <v>13774.712150000001</v>
      </c>
      <c r="D21" s="36">
        <f>[2]пр.8_решение!H539/1000</f>
        <v>3985.4789999999998</v>
      </c>
      <c r="E21" s="36">
        <f>[2]пр.8_решение!I539/1000</f>
        <v>3985.4789999999998</v>
      </c>
      <c r="F21" s="26">
        <f>'[2]пр 8_для уточнения'!G549/1000</f>
        <v>12982.86579</v>
      </c>
      <c r="G21" s="26">
        <f>'[2]пр 8_для уточнения'!H549/1000</f>
        <v>4055.703</v>
      </c>
      <c r="H21" s="26">
        <f>'[2]пр 8_для уточнения'!I549/1000</f>
        <v>4055.703</v>
      </c>
      <c r="I21" s="26">
        <f t="shared" si="1"/>
        <v>-791.84636000000137</v>
      </c>
      <c r="J21" s="26">
        <f t="shared" si="2"/>
        <v>-6.0991646436791935</v>
      </c>
      <c r="K21" s="26">
        <f t="shared" si="3"/>
        <v>70.22400000000016</v>
      </c>
      <c r="L21" s="26">
        <f t="shared" ref="L21:L38" si="13">(K21/G21)*100</f>
        <v>1.7314877346788007</v>
      </c>
      <c r="M21" s="26">
        <f t="shared" si="5"/>
        <v>70.22400000000016</v>
      </c>
      <c r="N21" s="26">
        <f t="shared" ref="N21:N38" si="14">(M21/H21)*100</f>
        <v>1.7314877346788007</v>
      </c>
      <c r="O21" s="26">
        <v>13559.9</v>
      </c>
      <c r="P21" s="26">
        <v>3985.5</v>
      </c>
      <c r="Q21" s="26">
        <v>3985.5</v>
      </c>
      <c r="R21" s="26">
        <f t="shared" si="7"/>
        <v>577.0342099999998</v>
      </c>
      <c r="S21" s="26">
        <f t="shared" si="8"/>
        <v>-70.202999999999975</v>
      </c>
      <c r="T21" s="26">
        <f t="shared" si="9"/>
        <v>-70.202999999999975</v>
      </c>
    </row>
    <row r="22" spans="1:20" s="35" customFormat="1" ht="24.75" customHeight="1">
      <c r="A22" s="38" t="s">
        <v>161</v>
      </c>
      <c r="B22" s="37">
        <v>430000000</v>
      </c>
      <c r="C22" s="36">
        <f>[2]пр.8_решение!G602/1000</f>
        <v>186476.7488</v>
      </c>
      <c r="D22" s="36">
        <f>[2]пр.8_решение!H602/1000</f>
        <v>201222.61822</v>
      </c>
      <c r="E22" s="36">
        <f>[2]пр.8_решение!I602/1000</f>
        <v>212856.26546</v>
      </c>
      <c r="F22" s="41">
        <f>'[2]пр 8_для уточнения'!G617/1000</f>
        <v>196689.87433000002</v>
      </c>
      <c r="G22" s="41">
        <f>'[2]пр 8_для уточнения'!H617/1000</f>
        <v>201222.61822</v>
      </c>
      <c r="H22" s="41">
        <f>'[2]пр 8_для уточнения'!I617/1000</f>
        <v>212856.26546</v>
      </c>
      <c r="I22" s="26">
        <f t="shared" si="1"/>
        <v>10213.125530000019</v>
      </c>
      <c r="J22" s="26">
        <f t="shared" si="2"/>
        <v>5.1925019347283534</v>
      </c>
      <c r="K22" s="26">
        <f t="shared" si="3"/>
        <v>0</v>
      </c>
      <c r="L22" s="26">
        <f t="shared" si="13"/>
        <v>0</v>
      </c>
      <c r="M22" s="26">
        <f t="shared" si="5"/>
        <v>0</v>
      </c>
      <c r="N22" s="26">
        <f t="shared" si="14"/>
        <v>0</v>
      </c>
      <c r="O22" s="26">
        <v>185740.3</v>
      </c>
      <c r="P22" s="26">
        <v>201222.6</v>
      </c>
      <c r="Q22" s="26">
        <v>212856.3</v>
      </c>
      <c r="R22" s="26">
        <f t="shared" si="7"/>
        <v>-10949.574330000032</v>
      </c>
      <c r="S22" s="26">
        <f t="shared" si="8"/>
        <v>-1.8219999998109415E-2</v>
      </c>
      <c r="T22" s="26">
        <f t="shared" si="9"/>
        <v>3.4539999993285164E-2</v>
      </c>
    </row>
    <row r="23" spans="1:20" s="30" customFormat="1" ht="29.25" customHeight="1">
      <c r="A23" s="40" t="s">
        <v>160</v>
      </c>
      <c r="B23" s="39">
        <v>500000000</v>
      </c>
      <c r="C23" s="27">
        <f t="shared" ref="C23:H23" si="15">C24+C25+C26</f>
        <v>69117.566099999996</v>
      </c>
      <c r="D23" s="27">
        <f t="shared" si="15"/>
        <v>38128.73459</v>
      </c>
      <c r="E23" s="27">
        <f t="shared" si="15"/>
        <v>38136.134590000001</v>
      </c>
      <c r="F23" s="27">
        <f t="shared" si="15"/>
        <v>66716.887459999998</v>
      </c>
      <c r="G23" s="27">
        <f t="shared" si="15"/>
        <v>38128.73459</v>
      </c>
      <c r="H23" s="27">
        <f t="shared" si="15"/>
        <v>38136.134590000001</v>
      </c>
      <c r="I23" s="25">
        <f t="shared" si="1"/>
        <v>-2400.6786399999983</v>
      </c>
      <c r="J23" s="25">
        <f t="shared" si="2"/>
        <v>-3.5983073122817988</v>
      </c>
      <c r="K23" s="25">
        <f t="shared" si="3"/>
        <v>0</v>
      </c>
      <c r="L23" s="26">
        <f t="shared" si="13"/>
        <v>0</v>
      </c>
      <c r="M23" s="25">
        <f t="shared" si="5"/>
        <v>0</v>
      </c>
      <c r="N23" s="26">
        <f t="shared" si="14"/>
        <v>0</v>
      </c>
      <c r="O23" s="27">
        <f>O24+O25+O26</f>
        <v>68851.799999999988</v>
      </c>
      <c r="P23" s="27">
        <f>P24+P25+P26</f>
        <v>38128.699999999997</v>
      </c>
      <c r="Q23" s="27">
        <f>Q24+Q25+Q26</f>
        <v>38136.1</v>
      </c>
      <c r="R23" s="25">
        <f t="shared" si="7"/>
        <v>2134.9125399999903</v>
      </c>
      <c r="S23" s="25">
        <f t="shared" si="8"/>
        <v>-3.4590000002935994E-2</v>
      </c>
      <c r="T23" s="25">
        <f t="shared" si="9"/>
        <v>-3.4590000002935994E-2</v>
      </c>
    </row>
    <row r="24" spans="1:20" s="35" customFormat="1" ht="15.75" customHeight="1">
      <c r="A24" s="38" t="s">
        <v>159</v>
      </c>
      <c r="B24" s="37">
        <v>510000000</v>
      </c>
      <c r="C24" s="36">
        <f>[2]пр.8_решение!G710/1000</f>
        <v>3828.7705699999997</v>
      </c>
      <c r="D24" s="36">
        <f>[2]пр.8_решение!H710/1000</f>
        <v>2674.0804500000004</v>
      </c>
      <c r="E24" s="36">
        <f>[2]пр.8_решение!I710/1000</f>
        <v>2681.48045</v>
      </c>
      <c r="F24" s="26">
        <f>'[2]пр 8_для уточнения'!G736/1000</f>
        <v>3810.97057</v>
      </c>
      <c r="G24" s="26">
        <f>'[2]пр 8_для уточнения'!H736/1000</f>
        <v>2674.0804500000004</v>
      </c>
      <c r="H24" s="26">
        <f>'[2]пр 8_для уточнения'!I736/1000</f>
        <v>2681.48045</v>
      </c>
      <c r="I24" s="26">
        <f t="shared" si="1"/>
        <v>-17.799999999999727</v>
      </c>
      <c r="J24" s="26">
        <f t="shared" si="2"/>
        <v>-0.46707261767176872</v>
      </c>
      <c r="K24" s="26">
        <f t="shared" si="3"/>
        <v>0</v>
      </c>
      <c r="L24" s="26">
        <f t="shared" si="13"/>
        <v>0</v>
      </c>
      <c r="M24" s="26">
        <f t="shared" si="5"/>
        <v>0</v>
      </c>
      <c r="N24" s="26">
        <f t="shared" si="14"/>
        <v>0</v>
      </c>
      <c r="O24" s="26">
        <v>3839.6</v>
      </c>
      <c r="P24" s="26">
        <v>2674.1</v>
      </c>
      <c r="Q24" s="26">
        <v>2681.5</v>
      </c>
      <c r="R24" s="26">
        <f t="shared" si="7"/>
        <v>28.629429999999957</v>
      </c>
      <c r="S24" s="26">
        <f t="shared" si="8"/>
        <v>1.9549999999526335E-2</v>
      </c>
      <c r="T24" s="26">
        <f t="shared" si="9"/>
        <v>1.9549999999981083E-2</v>
      </c>
    </row>
    <row r="25" spans="1:20" s="35" customFormat="1" ht="15.75" customHeight="1">
      <c r="A25" s="38" t="s">
        <v>158</v>
      </c>
      <c r="B25" s="37">
        <v>520000000</v>
      </c>
      <c r="C25" s="36">
        <f>[2]пр.8_решение!G796/1000</f>
        <v>49599.24783</v>
      </c>
      <c r="D25" s="36">
        <f>[2]пр.8_решение!H796/1000</f>
        <v>30012.534390000001</v>
      </c>
      <c r="E25" s="36">
        <f>[2]пр.8_решение!I796/1000</f>
        <v>30012.534390000001</v>
      </c>
      <c r="F25" s="26">
        <f>'[2]пр 8_для уточнения'!G822/1000</f>
        <v>47218.272360000003</v>
      </c>
      <c r="G25" s="26">
        <f>'[2]пр 8_для уточнения'!H822/1000</f>
        <v>30012.534390000001</v>
      </c>
      <c r="H25" s="26">
        <f>'[2]пр 8_для уточнения'!I822/1000</f>
        <v>30012.534390000001</v>
      </c>
      <c r="I25" s="26">
        <f t="shared" si="1"/>
        <v>-2380.9754699999976</v>
      </c>
      <c r="J25" s="26">
        <f t="shared" si="2"/>
        <v>-5.0424874757107645</v>
      </c>
      <c r="K25" s="26">
        <f t="shared" si="3"/>
        <v>0</v>
      </c>
      <c r="L25" s="26">
        <f t="shared" si="13"/>
        <v>0</v>
      </c>
      <c r="M25" s="26">
        <f t="shared" si="5"/>
        <v>0</v>
      </c>
      <c r="N25" s="26">
        <f t="shared" si="14"/>
        <v>0</v>
      </c>
      <c r="O25" s="26">
        <v>49811.7</v>
      </c>
      <c r="P25" s="26">
        <v>30012.5</v>
      </c>
      <c r="Q25" s="26">
        <v>30012.5</v>
      </c>
      <c r="R25" s="26">
        <f t="shared" si="7"/>
        <v>2593.4276399999944</v>
      </c>
      <c r="S25" s="26">
        <f t="shared" si="8"/>
        <v>-3.4390000000712462E-2</v>
      </c>
      <c r="T25" s="26">
        <f t="shared" si="9"/>
        <v>-3.4390000000712462E-2</v>
      </c>
    </row>
    <row r="26" spans="1:20" s="35" customFormat="1">
      <c r="A26" s="38" t="s">
        <v>157</v>
      </c>
      <c r="B26" s="37">
        <v>530000000</v>
      </c>
      <c r="C26" s="36">
        <f>[2]пр.8_решение!G835/1000</f>
        <v>15689.547699999999</v>
      </c>
      <c r="D26" s="36">
        <f>[2]пр.8_решение!H835/1000</f>
        <v>5442.1197499999998</v>
      </c>
      <c r="E26" s="36">
        <f>[2]пр.8_решение!I835/1000</f>
        <v>5442.1197499999998</v>
      </c>
      <c r="F26" s="26">
        <f>'[2]пр 8_для уточнения'!G861/1000</f>
        <v>15687.64453</v>
      </c>
      <c r="G26" s="26">
        <f>'[2]пр 8_для уточнения'!H861/1000</f>
        <v>5442.1197499999998</v>
      </c>
      <c r="H26" s="26">
        <f>'[2]пр 8_для уточнения'!I861/1000</f>
        <v>5442.1197499999998</v>
      </c>
      <c r="I26" s="26">
        <f t="shared" si="1"/>
        <v>-1.9031699999995908</v>
      </c>
      <c r="J26" s="26">
        <f t="shared" si="2"/>
        <v>-1.2131649186467071E-2</v>
      </c>
      <c r="K26" s="26">
        <f t="shared" si="3"/>
        <v>0</v>
      </c>
      <c r="L26" s="26">
        <f t="shared" si="13"/>
        <v>0</v>
      </c>
      <c r="M26" s="26">
        <f t="shared" si="5"/>
        <v>0</v>
      </c>
      <c r="N26" s="26">
        <f t="shared" si="14"/>
        <v>0</v>
      </c>
      <c r="O26" s="26">
        <v>15200.5</v>
      </c>
      <c r="P26" s="26">
        <v>5442.1</v>
      </c>
      <c r="Q26" s="26">
        <v>5442.1</v>
      </c>
      <c r="R26" s="26">
        <f t="shared" si="7"/>
        <v>-487.14452999999958</v>
      </c>
      <c r="S26" s="26">
        <f t="shared" si="8"/>
        <v>-1.9749999999476131E-2</v>
      </c>
      <c r="T26" s="26">
        <f t="shared" si="9"/>
        <v>-1.9749999999476131E-2</v>
      </c>
    </row>
    <row r="27" spans="1:20" s="30" customFormat="1" ht="26.25" customHeight="1">
      <c r="A27" s="40" t="s">
        <v>156</v>
      </c>
      <c r="B27" s="39">
        <v>600000000</v>
      </c>
      <c r="C27" s="27">
        <f t="shared" ref="C27:H27" si="16">C28+C29</f>
        <v>7091.6480900000006</v>
      </c>
      <c r="D27" s="27">
        <f t="shared" si="16"/>
        <v>6859.5493099999994</v>
      </c>
      <c r="E27" s="27">
        <f t="shared" si="16"/>
        <v>6856.2803099999992</v>
      </c>
      <c r="F27" s="27">
        <f t="shared" si="16"/>
        <v>3351.6480900000001</v>
      </c>
      <c r="G27" s="27">
        <f t="shared" si="16"/>
        <v>6859.5493099999994</v>
      </c>
      <c r="H27" s="27">
        <f t="shared" si="16"/>
        <v>6856.2803099999992</v>
      </c>
      <c r="I27" s="25">
        <f t="shared" si="1"/>
        <v>-3740.0000000000005</v>
      </c>
      <c r="J27" s="25">
        <f t="shared" si="2"/>
        <v>-111.58689395699655</v>
      </c>
      <c r="K27" s="25">
        <f t="shared" si="3"/>
        <v>0</v>
      </c>
      <c r="L27" s="26">
        <f t="shared" si="13"/>
        <v>0</v>
      </c>
      <c r="M27" s="25">
        <f t="shared" si="5"/>
        <v>0</v>
      </c>
      <c r="N27" s="26">
        <f t="shared" si="14"/>
        <v>0</v>
      </c>
      <c r="O27" s="27">
        <f>O28+O29</f>
        <v>7091.7</v>
      </c>
      <c r="P27" s="27">
        <f>P28+P29</f>
        <v>6859.5</v>
      </c>
      <c r="Q27" s="27">
        <f>Q28+Q29</f>
        <v>6856.3</v>
      </c>
      <c r="R27" s="25">
        <f t="shared" si="7"/>
        <v>3740.0519099999997</v>
      </c>
      <c r="S27" s="25">
        <f t="shared" si="8"/>
        <v>-4.9309999999422871E-2</v>
      </c>
      <c r="T27" s="25">
        <f t="shared" si="9"/>
        <v>1.9690000000991859E-2</v>
      </c>
    </row>
    <row r="28" spans="1:20" s="35" customFormat="1" ht="28.5" customHeight="1">
      <c r="A28" s="38" t="s">
        <v>155</v>
      </c>
      <c r="B28" s="37">
        <v>610000000</v>
      </c>
      <c r="C28" s="36">
        <f>[2]пр.8_решение!G903/1000</f>
        <v>5711.1910900000003</v>
      </c>
      <c r="D28" s="36">
        <f>[2]пр.8_решение!H903/1000</f>
        <v>5671.1123099999995</v>
      </c>
      <c r="E28" s="36">
        <f>[2]пр.8_решение!I903/1000</f>
        <v>5671.1123099999995</v>
      </c>
      <c r="F28" s="26">
        <f>'[2]пр 8_для уточнения'!G929/1000</f>
        <v>1971.19109</v>
      </c>
      <c r="G28" s="26">
        <f>'[2]пр 8_для уточнения'!H929/1000</f>
        <v>5671.1123099999995</v>
      </c>
      <c r="H28" s="26">
        <f>'[2]пр 8_для уточнения'!I929/1000</f>
        <v>5671.1123099999995</v>
      </c>
      <c r="I28" s="26">
        <f t="shared" si="1"/>
        <v>-3740</v>
      </c>
      <c r="J28" s="26">
        <f t="shared" si="2"/>
        <v>-189.7330004672454</v>
      </c>
      <c r="K28" s="26">
        <f t="shared" si="3"/>
        <v>0</v>
      </c>
      <c r="L28" s="26">
        <f t="shared" si="13"/>
        <v>0</v>
      </c>
      <c r="M28" s="26">
        <f t="shared" si="5"/>
        <v>0</v>
      </c>
      <c r="N28" s="26">
        <f t="shared" si="14"/>
        <v>0</v>
      </c>
      <c r="O28" s="26">
        <v>5711.2</v>
      </c>
      <c r="P28" s="26">
        <v>5671.1</v>
      </c>
      <c r="Q28" s="26">
        <v>5671.1</v>
      </c>
      <c r="R28" s="26">
        <f t="shared" si="7"/>
        <v>3740.0089099999996</v>
      </c>
      <c r="S28" s="26">
        <f t="shared" si="8"/>
        <v>-1.2309999999160937E-2</v>
      </c>
      <c r="T28" s="26">
        <f t="shared" si="9"/>
        <v>-1.2309999999160937E-2</v>
      </c>
    </row>
    <row r="29" spans="1:20" s="35" customFormat="1" ht="15" customHeight="1">
      <c r="A29" s="38" t="s">
        <v>154</v>
      </c>
      <c r="B29" s="37">
        <v>620000000</v>
      </c>
      <c r="C29" s="36">
        <f>[2]пр.8_решение!G922/1000</f>
        <v>1380.4570000000001</v>
      </c>
      <c r="D29" s="36">
        <f>[2]пр.8_решение!H922/1000</f>
        <v>1188.4369999999999</v>
      </c>
      <c r="E29" s="36">
        <f>[2]пр.8_решение!I922/1000</f>
        <v>1185.1679999999999</v>
      </c>
      <c r="F29" s="26">
        <f>'[2]пр 8_для уточнения'!G948/1000</f>
        <v>1380.4570000000001</v>
      </c>
      <c r="G29" s="26">
        <f>'[2]пр 8_для уточнения'!H948/1000</f>
        <v>1188.4369999999999</v>
      </c>
      <c r="H29" s="26">
        <f>'[2]пр 8_для уточнения'!I948/1000</f>
        <v>1185.1679999999999</v>
      </c>
      <c r="I29" s="26">
        <f t="shared" si="1"/>
        <v>0</v>
      </c>
      <c r="J29" s="26">
        <f t="shared" si="2"/>
        <v>0</v>
      </c>
      <c r="K29" s="26">
        <f t="shared" si="3"/>
        <v>0</v>
      </c>
      <c r="L29" s="26">
        <f t="shared" si="13"/>
        <v>0</v>
      </c>
      <c r="M29" s="26">
        <f t="shared" si="5"/>
        <v>0</v>
      </c>
      <c r="N29" s="26">
        <f t="shared" si="14"/>
        <v>0</v>
      </c>
      <c r="O29" s="26">
        <v>1380.5</v>
      </c>
      <c r="P29" s="26">
        <v>1188.4000000000001</v>
      </c>
      <c r="Q29" s="26">
        <v>1185.2</v>
      </c>
      <c r="R29" s="26">
        <f t="shared" si="7"/>
        <v>4.299999999989268E-2</v>
      </c>
      <c r="S29" s="26">
        <f t="shared" si="8"/>
        <v>-3.6999999999807187E-2</v>
      </c>
      <c r="T29" s="26">
        <f t="shared" si="9"/>
        <v>3.2000000000152795E-2</v>
      </c>
    </row>
    <row r="30" spans="1:20" s="30" customFormat="1" ht="29.25" customHeight="1">
      <c r="A30" s="40" t="s">
        <v>153</v>
      </c>
      <c r="B30" s="39">
        <v>700000000</v>
      </c>
      <c r="C30" s="27">
        <f>C32+C33+C34+C31</f>
        <v>25423.057410000001</v>
      </c>
      <c r="D30" s="27">
        <f>D32+D33+D34+D31</f>
        <v>23990.946110000004</v>
      </c>
      <c r="E30" s="27">
        <f>E32+E33+E34+E31</f>
        <v>24746.858610000003</v>
      </c>
      <c r="F30" s="27">
        <f>SUM(F31:F34)</f>
        <v>25976.729159999999</v>
      </c>
      <c r="G30" s="27">
        <f>SUM(G31:G34)</f>
        <v>23990.946110000004</v>
      </c>
      <c r="H30" s="27">
        <f>SUM(H31:H34)</f>
        <v>24746.858610000003</v>
      </c>
      <c r="I30" s="25">
        <f t="shared" si="1"/>
        <v>553.6717499999977</v>
      </c>
      <c r="J30" s="25">
        <f t="shared" si="2"/>
        <v>2.1314144155322046</v>
      </c>
      <c r="K30" s="25">
        <f t="shared" si="3"/>
        <v>0</v>
      </c>
      <c r="L30" s="26">
        <f t="shared" si="13"/>
        <v>0</v>
      </c>
      <c r="M30" s="25">
        <f t="shared" si="5"/>
        <v>0</v>
      </c>
      <c r="N30" s="26">
        <f t="shared" si="14"/>
        <v>0</v>
      </c>
      <c r="O30" s="27">
        <f>SUM(O31:O34)</f>
        <v>25423</v>
      </c>
      <c r="P30" s="27">
        <f>SUM(P31:P34)</f>
        <v>23990.9</v>
      </c>
      <c r="Q30" s="27">
        <f>SUM(Q31:Q34)</f>
        <v>24746.9</v>
      </c>
      <c r="R30" s="25">
        <f t="shared" si="7"/>
        <v>-553.72915999999896</v>
      </c>
      <c r="S30" s="25">
        <f t="shared" si="8"/>
        <v>-4.6110000002954621E-2</v>
      </c>
      <c r="T30" s="25">
        <f t="shared" si="9"/>
        <v>4.1389999998500571E-2</v>
      </c>
    </row>
    <row r="31" spans="1:20" s="30" customFormat="1" ht="29.25" customHeight="1">
      <c r="A31" s="42" t="s">
        <v>152</v>
      </c>
      <c r="B31" s="37" t="s">
        <v>151</v>
      </c>
      <c r="C31" s="36">
        <f>[2]пр.8_решение!G930/1000</f>
        <v>728.54200000000003</v>
      </c>
      <c r="D31" s="36">
        <f>[2]пр.8_решение!H930/1000</f>
        <v>918.80100000000004</v>
      </c>
      <c r="E31" s="36">
        <f>[2]пр.8_решение!I930/1000</f>
        <v>918.80100000000004</v>
      </c>
      <c r="F31" s="36">
        <f>'[2]пр 8_для уточнения'!G956/1000</f>
        <v>728.54200000000003</v>
      </c>
      <c r="G31" s="36">
        <f>'[2]пр 8_для уточнения'!H956/1000</f>
        <v>918.80100000000004</v>
      </c>
      <c r="H31" s="36">
        <f>'[2]пр 8_для уточнения'!I956/1000</f>
        <v>918.80100000000004</v>
      </c>
      <c r="I31" s="26">
        <f t="shared" si="1"/>
        <v>0</v>
      </c>
      <c r="J31" s="26">
        <f t="shared" si="2"/>
        <v>0</v>
      </c>
      <c r="K31" s="26">
        <f t="shared" si="3"/>
        <v>0</v>
      </c>
      <c r="L31" s="26">
        <f t="shared" si="13"/>
        <v>0</v>
      </c>
      <c r="M31" s="26">
        <f t="shared" si="5"/>
        <v>0</v>
      </c>
      <c r="N31" s="26">
        <f t="shared" si="14"/>
        <v>0</v>
      </c>
      <c r="O31" s="26">
        <v>728.5</v>
      </c>
      <c r="P31" s="26">
        <v>918.8</v>
      </c>
      <c r="Q31" s="26">
        <v>918.8</v>
      </c>
      <c r="R31" s="26">
        <f t="shared" si="7"/>
        <v>-4.2000000000030013E-2</v>
      </c>
      <c r="S31" s="26">
        <f t="shared" si="8"/>
        <v>-1.00000000009004E-3</v>
      </c>
      <c r="T31" s="26">
        <f t="shared" si="9"/>
        <v>-1.00000000009004E-3</v>
      </c>
    </row>
    <row r="32" spans="1:20" s="35" customFormat="1" ht="30" customHeight="1">
      <c r="A32" s="38" t="s">
        <v>150</v>
      </c>
      <c r="B32" s="37">
        <v>730000000</v>
      </c>
      <c r="C32" s="36">
        <f>[2]пр.8_решение!G943/1000</f>
        <v>2826.84087</v>
      </c>
      <c r="D32" s="36">
        <f>[2]пр.8_решение!H943/1000</f>
        <v>1914.9141000000002</v>
      </c>
      <c r="E32" s="36">
        <f>[2]пр.8_решение!I943/1000</f>
        <v>1914.9141000000002</v>
      </c>
      <c r="F32" s="26">
        <f>'[2]пр 8_для уточнения'!G969/1000</f>
        <v>2715.7183500000001</v>
      </c>
      <c r="G32" s="26">
        <f>'[2]пр 8_для уточнения'!H969/1000</f>
        <v>1914.9141000000002</v>
      </c>
      <c r="H32" s="26">
        <f>'[2]пр 8_для уточнения'!I969/1000</f>
        <v>1914.9141000000002</v>
      </c>
      <c r="I32" s="26">
        <f t="shared" si="1"/>
        <v>-111.12251999999989</v>
      </c>
      <c r="J32" s="26">
        <f t="shared" si="2"/>
        <v>-4.0918278583638799</v>
      </c>
      <c r="K32" s="26">
        <f t="shared" si="3"/>
        <v>0</v>
      </c>
      <c r="L32" s="26">
        <f t="shared" si="13"/>
        <v>0</v>
      </c>
      <c r="M32" s="26">
        <f t="shared" si="5"/>
        <v>0</v>
      </c>
      <c r="N32" s="26">
        <f t="shared" si="14"/>
        <v>0</v>
      </c>
      <c r="O32" s="26">
        <v>2715.7</v>
      </c>
      <c r="P32" s="26">
        <v>1914.9</v>
      </c>
      <c r="Q32" s="26">
        <v>1914.9</v>
      </c>
      <c r="R32" s="26">
        <f t="shared" si="7"/>
        <v>-1.8350000000282307E-2</v>
      </c>
      <c r="S32" s="26">
        <f t="shared" si="8"/>
        <v>-1.4100000000098589E-2</v>
      </c>
      <c r="T32" s="26">
        <f t="shared" si="9"/>
        <v>-1.4100000000098589E-2</v>
      </c>
    </row>
    <row r="33" spans="1:20" s="35" customFormat="1" ht="41.25" customHeight="1">
      <c r="A33" s="38" t="s">
        <v>149</v>
      </c>
      <c r="B33" s="37">
        <v>740000000</v>
      </c>
      <c r="C33" s="36">
        <f>[2]пр.8_решение!G971/1000</f>
        <v>21747.67454</v>
      </c>
      <c r="D33" s="36">
        <f>[2]пр.8_решение!H971/1000</f>
        <v>21037.231010000003</v>
      </c>
      <c r="E33" s="36">
        <f>[2]пр.8_решение!I971/1000</f>
        <v>21793.143510000002</v>
      </c>
      <c r="F33" s="41">
        <f>'[2]пр 8_для уточнения'!G997/1000</f>
        <v>22412.468809999998</v>
      </c>
      <c r="G33" s="41">
        <f>'[2]пр 8_для уточнения'!H997/1000</f>
        <v>21037.231010000003</v>
      </c>
      <c r="H33" s="41">
        <f>'[2]пр 8_для уточнения'!I997/1000</f>
        <v>21793.143510000002</v>
      </c>
      <c r="I33" s="26">
        <f t="shared" si="1"/>
        <v>664.79426999999851</v>
      </c>
      <c r="J33" s="26">
        <f t="shared" si="2"/>
        <v>2.9661804580108573</v>
      </c>
      <c r="K33" s="26">
        <f t="shared" si="3"/>
        <v>0</v>
      </c>
      <c r="L33" s="26">
        <f t="shared" si="13"/>
        <v>0</v>
      </c>
      <c r="M33" s="26">
        <f t="shared" si="5"/>
        <v>0</v>
      </c>
      <c r="N33" s="26">
        <f t="shared" si="14"/>
        <v>0</v>
      </c>
      <c r="O33" s="26">
        <v>21858.799999999999</v>
      </c>
      <c r="P33" s="26">
        <v>21037.200000000001</v>
      </c>
      <c r="Q33" s="26">
        <v>21793.200000000001</v>
      </c>
      <c r="R33" s="26">
        <f t="shared" si="7"/>
        <v>-553.66880999999921</v>
      </c>
      <c r="S33" s="26">
        <f t="shared" si="8"/>
        <v>-3.1010000002424931E-2</v>
      </c>
      <c r="T33" s="26">
        <f t="shared" si="9"/>
        <v>5.648999999903026E-2</v>
      </c>
    </row>
    <row r="34" spans="1:20" s="35" customFormat="1" ht="51" customHeight="1">
      <c r="A34" s="38" t="s">
        <v>148</v>
      </c>
      <c r="B34" s="37">
        <v>750000000</v>
      </c>
      <c r="C34" s="36">
        <f>[2]пр.8_решение!G988/1000</f>
        <v>120</v>
      </c>
      <c r="D34" s="36">
        <f>[2]пр.8_решение!H988/1000</f>
        <v>120</v>
      </c>
      <c r="E34" s="36">
        <f>[2]пр.8_решение!I988/1000</f>
        <v>120</v>
      </c>
      <c r="F34" s="26">
        <f>'[2]пр 8_для уточнения'!G1014/1000</f>
        <v>120</v>
      </c>
      <c r="G34" s="26">
        <f>'[2]пр 8_для уточнения'!H1014/1000</f>
        <v>120</v>
      </c>
      <c r="H34" s="26">
        <f>'[2]пр 8_для уточнения'!I1014/1000</f>
        <v>120</v>
      </c>
      <c r="I34" s="26">
        <f t="shared" si="1"/>
        <v>0</v>
      </c>
      <c r="J34" s="26">
        <f t="shared" si="2"/>
        <v>0</v>
      </c>
      <c r="K34" s="26">
        <f t="shared" si="3"/>
        <v>0</v>
      </c>
      <c r="L34" s="26">
        <f t="shared" si="13"/>
        <v>0</v>
      </c>
      <c r="M34" s="26">
        <f t="shared" si="5"/>
        <v>0</v>
      </c>
      <c r="N34" s="26">
        <f t="shared" si="14"/>
        <v>0</v>
      </c>
      <c r="O34" s="26">
        <v>120</v>
      </c>
      <c r="P34" s="26">
        <v>120</v>
      </c>
      <c r="Q34" s="26">
        <v>120</v>
      </c>
      <c r="R34" s="26">
        <f t="shared" si="7"/>
        <v>0</v>
      </c>
      <c r="S34" s="26">
        <f t="shared" si="8"/>
        <v>0</v>
      </c>
      <c r="T34" s="26">
        <f t="shared" si="9"/>
        <v>0</v>
      </c>
    </row>
    <row r="35" spans="1:20" s="35" customFormat="1">
      <c r="A35" s="40" t="s">
        <v>147</v>
      </c>
      <c r="B35" s="39">
        <v>800000000</v>
      </c>
      <c r="C35" s="27">
        <f t="shared" ref="C35:H35" si="17">C36</f>
        <v>12753.09438</v>
      </c>
      <c r="D35" s="27">
        <f t="shared" si="17"/>
        <v>2913.8306499999999</v>
      </c>
      <c r="E35" s="27">
        <f t="shared" si="17"/>
        <v>2913.8306499999999</v>
      </c>
      <c r="F35" s="27">
        <f t="shared" si="17"/>
        <v>12751.60513</v>
      </c>
      <c r="G35" s="27">
        <f t="shared" si="17"/>
        <v>2913.8306499999999</v>
      </c>
      <c r="H35" s="27">
        <f t="shared" si="17"/>
        <v>2913.8306499999999</v>
      </c>
      <c r="I35" s="25">
        <f t="shared" si="1"/>
        <v>-1.4892500000005384</v>
      </c>
      <c r="J35" s="25">
        <f t="shared" si="2"/>
        <v>-1.1678921867623253E-2</v>
      </c>
      <c r="K35" s="25">
        <f t="shared" si="3"/>
        <v>0</v>
      </c>
      <c r="L35" s="26">
        <f t="shared" si="13"/>
        <v>0</v>
      </c>
      <c r="M35" s="25">
        <f t="shared" si="5"/>
        <v>0</v>
      </c>
      <c r="N35" s="26">
        <f t="shared" si="14"/>
        <v>0</v>
      </c>
      <c r="O35" s="25">
        <f>O36</f>
        <v>12753.1</v>
      </c>
      <c r="P35" s="25">
        <f>P36</f>
        <v>2913.8306499999999</v>
      </c>
      <c r="Q35" s="25">
        <f>Q36</f>
        <v>2913.8306499999999</v>
      </c>
      <c r="R35" s="25">
        <f t="shared" si="7"/>
        <v>1.4948700000004465</v>
      </c>
      <c r="S35" s="25">
        <f t="shared" si="8"/>
        <v>0</v>
      </c>
      <c r="T35" s="25">
        <f t="shared" si="9"/>
        <v>0</v>
      </c>
    </row>
    <row r="36" spans="1:20" s="30" customFormat="1">
      <c r="A36" s="38" t="s">
        <v>146</v>
      </c>
      <c r="B36" s="37">
        <v>810000000</v>
      </c>
      <c r="C36" s="36">
        <f>[2]пр.8_решение!G1006/1000</f>
        <v>12753.09438</v>
      </c>
      <c r="D36" s="36">
        <f>[2]пр.8_решение!H1006/1000</f>
        <v>2913.8306499999999</v>
      </c>
      <c r="E36" s="36">
        <f>[2]пр.8_решение!I1006/1000</f>
        <v>2913.8306499999999</v>
      </c>
      <c r="F36" s="26">
        <f>'[2]пр 8_для уточнения'!G1032/1000</f>
        <v>12751.60513</v>
      </c>
      <c r="G36" s="26">
        <f>'[2]пр 8_для уточнения'!H1032/1000</f>
        <v>2913.8306499999999</v>
      </c>
      <c r="H36" s="26">
        <f>'[2]пр 8_для уточнения'!I1032/1000</f>
        <v>2913.8306499999999</v>
      </c>
      <c r="I36" s="26">
        <f t="shared" si="1"/>
        <v>-1.4892500000005384</v>
      </c>
      <c r="J36" s="26">
        <f t="shared" si="2"/>
        <v>-1.1678921867623253E-2</v>
      </c>
      <c r="K36" s="26">
        <f t="shared" si="3"/>
        <v>0</v>
      </c>
      <c r="L36" s="26">
        <f t="shared" si="13"/>
        <v>0</v>
      </c>
      <c r="M36" s="26">
        <f t="shared" si="5"/>
        <v>0</v>
      </c>
      <c r="N36" s="26">
        <f t="shared" si="14"/>
        <v>0</v>
      </c>
      <c r="O36" s="26">
        <v>12753.1</v>
      </c>
      <c r="P36" s="26">
        <v>2913.8306499999999</v>
      </c>
      <c r="Q36" s="26">
        <v>2913.8306499999999</v>
      </c>
      <c r="R36" s="26">
        <f t="shared" si="7"/>
        <v>1.4948700000004465</v>
      </c>
      <c r="S36" s="26">
        <f t="shared" si="8"/>
        <v>0</v>
      </c>
      <c r="T36" s="26">
        <f t="shared" si="9"/>
        <v>0</v>
      </c>
    </row>
    <row r="37" spans="1:20" s="35" customFormat="1">
      <c r="A37" s="40" t="s">
        <v>145</v>
      </c>
      <c r="B37" s="39">
        <v>900000000</v>
      </c>
      <c r="C37" s="27">
        <f t="shared" ref="C37:H37" si="18">C38+C39+C40</f>
        <v>219362.89145999998</v>
      </c>
      <c r="D37" s="27">
        <f t="shared" si="18"/>
        <v>129324.79591</v>
      </c>
      <c r="E37" s="27">
        <f t="shared" si="18"/>
        <v>129800.99703</v>
      </c>
      <c r="F37" s="27">
        <f t="shared" si="18"/>
        <v>225579.73073999997</v>
      </c>
      <c r="G37" s="27">
        <f t="shared" si="18"/>
        <v>129324.79591</v>
      </c>
      <c r="H37" s="27">
        <f t="shared" si="18"/>
        <v>129800.99703</v>
      </c>
      <c r="I37" s="25">
        <f t="shared" si="1"/>
        <v>6216.8392799999856</v>
      </c>
      <c r="J37" s="25">
        <f t="shared" si="2"/>
        <v>2.7559387803177349</v>
      </c>
      <c r="K37" s="25">
        <f t="shared" si="3"/>
        <v>0</v>
      </c>
      <c r="L37" s="26">
        <f t="shared" si="13"/>
        <v>0</v>
      </c>
      <c r="M37" s="25">
        <f t="shared" si="5"/>
        <v>0</v>
      </c>
      <c r="N37" s="26">
        <f t="shared" si="14"/>
        <v>0</v>
      </c>
      <c r="O37" s="27">
        <f>O38+O39+O40</f>
        <v>219362.89145999998</v>
      </c>
      <c r="P37" s="27">
        <f>P38+P39+P40</f>
        <v>129324.79591</v>
      </c>
      <c r="Q37" s="27">
        <f>Q38+Q39+Q40</f>
        <v>129800.99703</v>
      </c>
      <c r="R37" s="25">
        <f t="shared" si="7"/>
        <v>-6216.8392799999856</v>
      </c>
      <c r="S37" s="25">
        <f t="shared" si="8"/>
        <v>0</v>
      </c>
      <c r="T37" s="25">
        <f t="shared" si="9"/>
        <v>0</v>
      </c>
    </row>
    <row r="38" spans="1:20" s="30" customFormat="1">
      <c r="A38" s="38" t="s">
        <v>144</v>
      </c>
      <c r="B38" s="37">
        <v>910000000</v>
      </c>
      <c r="C38" s="36">
        <f>[2]пр.8_решение!G1064/1000</f>
        <v>192623.81900999998</v>
      </c>
      <c r="D38" s="36">
        <f>[2]пр.8_решение!H1064/1000</f>
        <v>125066.63434</v>
      </c>
      <c r="E38" s="36">
        <f>[2]пр.8_решение!I1064/1000</f>
        <v>125527.21672</v>
      </c>
      <c r="F38" s="26">
        <f>'[2]пр 8_для уточнения'!G1090/1000</f>
        <v>192518.81900999998</v>
      </c>
      <c r="G38" s="26">
        <f>'[2]пр 8_для уточнения'!H1090/1000</f>
        <v>125066.63434</v>
      </c>
      <c r="H38" s="26">
        <f>'[2]пр 8_для уточнения'!I1090/1000</f>
        <v>125527.21672</v>
      </c>
      <c r="I38" s="26">
        <f t="shared" si="1"/>
        <v>-105</v>
      </c>
      <c r="J38" s="26">
        <f t="shared" si="2"/>
        <v>-5.4540122643566606E-2</v>
      </c>
      <c r="K38" s="26">
        <f t="shared" si="3"/>
        <v>0</v>
      </c>
      <c r="L38" s="26">
        <f t="shared" si="13"/>
        <v>0</v>
      </c>
      <c r="M38" s="26">
        <f t="shared" si="5"/>
        <v>0</v>
      </c>
      <c r="N38" s="26">
        <f t="shared" si="14"/>
        <v>0</v>
      </c>
      <c r="O38" s="26">
        <v>192623.81900999998</v>
      </c>
      <c r="P38" s="26">
        <v>125066.63434</v>
      </c>
      <c r="Q38" s="26">
        <v>125527.21672</v>
      </c>
      <c r="R38" s="26">
        <f t="shared" si="7"/>
        <v>105</v>
      </c>
      <c r="S38" s="26">
        <f t="shared" si="8"/>
        <v>0</v>
      </c>
      <c r="T38" s="26">
        <f t="shared" si="9"/>
        <v>0</v>
      </c>
    </row>
    <row r="39" spans="1:20" s="35" customFormat="1">
      <c r="A39" s="38" t="s">
        <v>143</v>
      </c>
      <c r="B39" s="37">
        <v>920000000</v>
      </c>
      <c r="C39" s="36">
        <f>[2]пр.8_решение!G1176/1000</f>
        <v>17307.213379999997</v>
      </c>
      <c r="D39" s="36">
        <f>[2]пр.8_решение!H1176/1000</f>
        <v>0</v>
      </c>
      <c r="E39" s="36">
        <f>[2]пр.8_решение!I1176/1000</f>
        <v>0</v>
      </c>
      <c r="F39" s="26">
        <f>'[2]пр 8_для уточнения'!G1202/1000</f>
        <v>20561.643660000002</v>
      </c>
      <c r="G39" s="26">
        <f>'[2]пр 8_для уточнения'!H1202/1000</f>
        <v>0</v>
      </c>
      <c r="H39" s="26">
        <f>'[2]пр 8_для уточнения'!I1202/1000</f>
        <v>0</v>
      </c>
      <c r="I39" s="26">
        <f t="shared" si="1"/>
        <v>3254.4302800000041</v>
      </c>
      <c r="J39" s="26">
        <f t="shared" si="2"/>
        <v>15.827675714131134</v>
      </c>
      <c r="K39" s="26">
        <f t="shared" si="3"/>
        <v>0</v>
      </c>
      <c r="L39" s="26">
        <v>0</v>
      </c>
      <c r="M39" s="26">
        <f t="shared" si="5"/>
        <v>0</v>
      </c>
      <c r="N39" s="26">
        <v>0</v>
      </c>
      <c r="O39" s="26">
        <v>17307.213379999997</v>
      </c>
      <c r="P39" s="26">
        <v>0</v>
      </c>
      <c r="Q39" s="26">
        <v>0</v>
      </c>
      <c r="R39" s="26">
        <f t="shared" si="7"/>
        <v>-3254.4302800000041</v>
      </c>
      <c r="S39" s="26">
        <f t="shared" si="8"/>
        <v>0</v>
      </c>
      <c r="T39" s="26">
        <f t="shared" si="9"/>
        <v>0</v>
      </c>
    </row>
    <row r="40" spans="1:20" s="35" customFormat="1" ht="38.25" customHeight="1">
      <c r="A40" s="38" t="s">
        <v>142</v>
      </c>
      <c r="B40" s="37">
        <v>930000000</v>
      </c>
      <c r="C40" s="36">
        <f>[2]пр.8_решение!G1204/1000</f>
        <v>9431.8590700000004</v>
      </c>
      <c r="D40" s="36">
        <f>[2]пр.8_решение!H1204/1000</f>
        <v>4258.1615700000002</v>
      </c>
      <c r="E40" s="36">
        <f>[2]пр.8_решение!I1204/1000</f>
        <v>4273.7803099999992</v>
      </c>
      <c r="F40" s="26">
        <f>'[2]пр 8_для уточнения'!G1230/1000</f>
        <v>12499.26807</v>
      </c>
      <c r="G40" s="26">
        <f>'[2]пр 8_для уточнения'!H1230/1000</f>
        <v>4258.1615700000002</v>
      </c>
      <c r="H40" s="26">
        <f>'[2]пр 8_для уточнения'!I1230/1000</f>
        <v>4273.7803099999992</v>
      </c>
      <c r="I40" s="26">
        <f t="shared" si="1"/>
        <v>3067.4089999999997</v>
      </c>
      <c r="J40" s="26">
        <f t="shared" si="2"/>
        <v>24.540708966489106</v>
      </c>
      <c r="K40" s="26">
        <f t="shared" si="3"/>
        <v>0</v>
      </c>
      <c r="L40" s="26">
        <f t="shared" ref="L40:L53" si="19">(K40/G40)*100</f>
        <v>0</v>
      </c>
      <c r="M40" s="26">
        <f t="shared" si="5"/>
        <v>0</v>
      </c>
      <c r="N40" s="26">
        <f t="shared" ref="N40:N53" si="20">(M40/H40)*100</f>
        <v>0</v>
      </c>
      <c r="O40" s="26">
        <v>9431.8590700000004</v>
      </c>
      <c r="P40" s="26">
        <v>4258.1615700000002</v>
      </c>
      <c r="Q40" s="26">
        <v>4273.7803099999992</v>
      </c>
      <c r="R40" s="26">
        <f t="shared" si="7"/>
        <v>-3067.4089999999997</v>
      </c>
      <c r="S40" s="26">
        <f t="shared" si="8"/>
        <v>0</v>
      </c>
      <c r="T40" s="26">
        <f t="shared" si="9"/>
        <v>0</v>
      </c>
    </row>
    <row r="41" spans="1:20" s="35" customFormat="1" ht="27.75" customHeight="1">
      <c r="A41" s="40" t="s">
        <v>141</v>
      </c>
      <c r="B41" s="39">
        <v>1000000000</v>
      </c>
      <c r="C41" s="27">
        <f t="shared" ref="C41:H41" si="21">C42</f>
        <v>106.62071</v>
      </c>
      <c r="D41" s="27">
        <f t="shared" si="21"/>
        <v>96</v>
      </c>
      <c r="E41" s="27">
        <f t="shared" si="21"/>
        <v>96</v>
      </c>
      <c r="F41" s="27">
        <f t="shared" si="21"/>
        <v>106.62071</v>
      </c>
      <c r="G41" s="27">
        <f t="shared" si="21"/>
        <v>96</v>
      </c>
      <c r="H41" s="27">
        <f t="shared" si="21"/>
        <v>96</v>
      </c>
      <c r="I41" s="25">
        <f t="shared" ref="I41:I67" si="22">F41-C41</f>
        <v>0</v>
      </c>
      <c r="J41" s="25">
        <f t="shared" ref="J41:J67" si="23">(I41/F41)*100</f>
        <v>0</v>
      </c>
      <c r="K41" s="25">
        <f t="shared" ref="K41:K67" si="24">G41-D41</f>
        <v>0</v>
      </c>
      <c r="L41" s="25">
        <f t="shared" si="19"/>
        <v>0</v>
      </c>
      <c r="M41" s="25">
        <f t="shared" ref="M41:M67" si="25">H41-E41</f>
        <v>0</v>
      </c>
      <c r="N41" s="25">
        <f t="shared" si="20"/>
        <v>0</v>
      </c>
      <c r="O41" s="25">
        <f>O42</f>
        <v>106.6</v>
      </c>
      <c r="P41" s="25">
        <f>P42</f>
        <v>96</v>
      </c>
      <c r="Q41" s="25">
        <f>Q42</f>
        <v>96</v>
      </c>
      <c r="R41" s="25">
        <f t="shared" ref="R41:R67" si="26">O41-F41</f>
        <v>-2.0710000000008222E-2</v>
      </c>
      <c r="S41" s="25">
        <f t="shared" ref="S41:S67" si="27">P41-G41</f>
        <v>0</v>
      </c>
      <c r="T41" s="25">
        <f t="shared" ref="T41:T67" si="28">Q41-H41</f>
        <v>0</v>
      </c>
    </row>
    <row r="42" spans="1:20" s="30" customFormat="1" ht="29.25" customHeight="1">
      <c r="A42" s="38" t="s">
        <v>140</v>
      </c>
      <c r="B42" s="37">
        <v>1010000000</v>
      </c>
      <c r="C42" s="36">
        <f>[2]пр.8_решение!G1227/1000</f>
        <v>106.62071</v>
      </c>
      <c r="D42" s="36">
        <f>[2]пр.8_решение!H1227/1000</f>
        <v>96</v>
      </c>
      <c r="E42" s="36">
        <f>[2]пр.8_решение!I1227/1000</f>
        <v>96</v>
      </c>
      <c r="F42" s="26">
        <f>'[2]пр 8_для уточнения'!G1268/1000</f>
        <v>106.62071</v>
      </c>
      <c r="G42" s="26">
        <f>'[2]пр 8_для уточнения'!H1268/1000</f>
        <v>96</v>
      </c>
      <c r="H42" s="26">
        <f>'[2]пр 8_для уточнения'!I1268/1000</f>
        <v>96</v>
      </c>
      <c r="I42" s="26">
        <f t="shared" si="22"/>
        <v>0</v>
      </c>
      <c r="J42" s="26">
        <f t="shared" si="23"/>
        <v>0</v>
      </c>
      <c r="K42" s="26">
        <f t="shared" si="24"/>
        <v>0</v>
      </c>
      <c r="L42" s="26">
        <f t="shared" si="19"/>
        <v>0</v>
      </c>
      <c r="M42" s="26">
        <f t="shared" si="25"/>
        <v>0</v>
      </c>
      <c r="N42" s="26">
        <f t="shared" si="20"/>
        <v>0</v>
      </c>
      <c r="O42" s="26">
        <v>106.6</v>
      </c>
      <c r="P42" s="26">
        <v>96</v>
      </c>
      <c r="Q42" s="26">
        <v>96</v>
      </c>
      <c r="R42" s="26">
        <f t="shared" si="26"/>
        <v>-2.0710000000008222E-2</v>
      </c>
      <c r="S42" s="26">
        <f t="shared" si="27"/>
        <v>0</v>
      </c>
      <c r="T42" s="26">
        <f t="shared" si="28"/>
        <v>0</v>
      </c>
    </row>
    <row r="43" spans="1:20" s="35" customFormat="1">
      <c r="A43" s="40" t="s">
        <v>139</v>
      </c>
      <c r="B43" s="39">
        <v>1100000000</v>
      </c>
      <c r="C43" s="27">
        <f t="shared" ref="C43:H43" si="29">C44</f>
        <v>896.72074999999995</v>
      </c>
      <c r="D43" s="27">
        <f t="shared" si="29"/>
        <v>406.29599999999999</v>
      </c>
      <c r="E43" s="27">
        <f t="shared" si="29"/>
        <v>406.29599999999999</v>
      </c>
      <c r="F43" s="27">
        <f t="shared" si="29"/>
        <v>896.72074999999995</v>
      </c>
      <c r="G43" s="27">
        <f t="shared" si="29"/>
        <v>406.29599999999999</v>
      </c>
      <c r="H43" s="27">
        <f t="shared" si="29"/>
        <v>406.29599999999999</v>
      </c>
      <c r="I43" s="25">
        <f t="shared" si="22"/>
        <v>0</v>
      </c>
      <c r="J43" s="25">
        <f t="shared" si="23"/>
        <v>0</v>
      </c>
      <c r="K43" s="25">
        <f t="shared" si="24"/>
        <v>0</v>
      </c>
      <c r="L43" s="25">
        <f t="shared" si="19"/>
        <v>0</v>
      </c>
      <c r="M43" s="25">
        <f t="shared" si="25"/>
        <v>0</v>
      </c>
      <c r="N43" s="25">
        <f t="shared" si="20"/>
        <v>0</v>
      </c>
      <c r="O43" s="25">
        <f>O44</f>
        <v>896.7</v>
      </c>
      <c r="P43" s="25">
        <f>P44</f>
        <v>406.3</v>
      </c>
      <c r="Q43" s="25">
        <f>Q44</f>
        <v>406.3</v>
      </c>
      <c r="R43" s="25">
        <f t="shared" si="26"/>
        <v>-2.0749999999907232E-2</v>
      </c>
      <c r="S43" s="25">
        <f t="shared" si="27"/>
        <v>4.0000000000190994E-3</v>
      </c>
      <c r="T43" s="25">
        <f t="shared" si="28"/>
        <v>4.0000000000190994E-3</v>
      </c>
    </row>
    <row r="44" spans="1:20" s="30" customFormat="1" ht="27.75" customHeight="1">
      <c r="A44" s="38" t="s">
        <v>138</v>
      </c>
      <c r="B44" s="37">
        <v>1110000000</v>
      </c>
      <c r="C44" s="36">
        <f>[2]пр.8_решение!G1240/1000</f>
        <v>896.72074999999995</v>
      </c>
      <c r="D44" s="36">
        <f>[2]пр.8_решение!H1240/1000</f>
        <v>406.29599999999999</v>
      </c>
      <c r="E44" s="36">
        <f>[2]пр.8_решение!I1240/1000</f>
        <v>406.29599999999999</v>
      </c>
      <c r="F44" s="26">
        <f>'[2]пр 8_для уточнения'!G1281/1000</f>
        <v>896.72074999999995</v>
      </c>
      <c r="G44" s="26">
        <f>'[2]пр 8_для уточнения'!H1281/1000</f>
        <v>406.29599999999999</v>
      </c>
      <c r="H44" s="26">
        <f>'[2]пр 8_для уточнения'!I1281/1000</f>
        <v>406.29599999999999</v>
      </c>
      <c r="I44" s="26">
        <f t="shared" si="22"/>
        <v>0</v>
      </c>
      <c r="J44" s="26">
        <f t="shared" si="23"/>
        <v>0</v>
      </c>
      <c r="K44" s="26">
        <f t="shared" si="24"/>
        <v>0</v>
      </c>
      <c r="L44" s="26">
        <f t="shared" si="19"/>
        <v>0</v>
      </c>
      <c r="M44" s="26">
        <f t="shared" si="25"/>
        <v>0</v>
      </c>
      <c r="N44" s="26">
        <f t="shared" si="20"/>
        <v>0</v>
      </c>
      <c r="O44" s="26">
        <v>896.7</v>
      </c>
      <c r="P44" s="26">
        <v>406.3</v>
      </c>
      <c r="Q44" s="26">
        <v>406.3</v>
      </c>
      <c r="R44" s="26">
        <f t="shared" si="26"/>
        <v>-2.0749999999907232E-2</v>
      </c>
      <c r="S44" s="26">
        <f t="shared" si="27"/>
        <v>4.0000000000190994E-3</v>
      </c>
      <c r="T44" s="26">
        <f t="shared" si="28"/>
        <v>4.0000000000190994E-3</v>
      </c>
    </row>
    <row r="45" spans="1:20" s="35" customFormat="1" ht="25.5" customHeight="1">
      <c r="A45" s="40" t="s">
        <v>137</v>
      </c>
      <c r="B45" s="39">
        <v>1200000000</v>
      </c>
      <c r="C45" s="27">
        <f t="shared" ref="C45:H45" si="30">C46</f>
        <v>7360.9724400000005</v>
      </c>
      <c r="D45" s="27">
        <f t="shared" si="30"/>
        <v>11322.300539999998</v>
      </c>
      <c r="E45" s="27">
        <f t="shared" si="30"/>
        <v>9930</v>
      </c>
      <c r="F45" s="27">
        <f t="shared" si="30"/>
        <v>7360.9724400000005</v>
      </c>
      <c r="G45" s="27">
        <f t="shared" si="30"/>
        <v>11322.300539999998</v>
      </c>
      <c r="H45" s="27">
        <f t="shared" si="30"/>
        <v>9930</v>
      </c>
      <c r="I45" s="25">
        <f t="shared" si="22"/>
        <v>0</v>
      </c>
      <c r="J45" s="25">
        <f t="shared" si="23"/>
        <v>0</v>
      </c>
      <c r="K45" s="25">
        <f t="shared" si="24"/>
        <v>0</v>
      </c>
      <c r="L45" s="26">
        <f t="shared" si="19"/>
        <v>0</v>
      </c>
      <c r="M45" s="25">
        <f t="shared" si="25"/>
        <v>0</v>
      </c>
      <c r="N45" s="26">
        <f t="shared" si="20"/>
        <v>0</v>
      </c>
      <c r="O45" s="25">
        <f>O46</f>
        <v>7361</v>
      </c>
      <c r="P45" s="25">
        <f>P46</f>
        <v>11322.3</v>
      </c>
      <c r="Q45" s="25">
        <f>Q46</f>
        <v>9930</v>
      </c>
      <c r="R45" s="25">
        <f t="shared" si="26"/>
        <v>2.7559999999539286E-2</v>
      </c>
      <c r="S45" s="25">
        <f t="shared" si="27"/>
        <v>-5.3999999909137841E-4</v>
      </c>
      <c r="T45" s="25">
        <f t="shared" si="28"/>
        <v>0</v>
      </c>
    </row>
    <row r="46" spans="1:20" s="30" customFormat="1" ht="25.5" customHeight="1">
      <c r="A46" s="38" t="s">
        <v>136</v>
      </c>
      <c r="B46" s="37">
        <v>1210000000</v>
      </c>
      <c r="C46" s="36">
        <f>[2]пр.8_решение!G1269/1000</f>
        <v>7360.9724400000005</v>
      </c>
      <c r="D46" s="36">
        <f>[2]пр.8_решение!H1269/1000</f>
        <v>11322.300539999998</v>
      </c>
      <c r="E46" s="36">
        <f>[2]пр.8_решение!I1269/1000</f>
        <v>9930</v>
      </c>
      <c r="F46" s="26">
        <f>'[2]пр 8_для уточнения'!G1310/1000</f>
        <v>7360.9724400000005</v>
      </c>
      <c r="G46" s="26">
        <f>'[2]пр 8_для уточнения'!H1310/1000</f>
        <v>11322.300539999998</v>
      </c>
      <c r="H46" s="26">
        <f>'[2]пр 8_для уточнения'!I1310/1000</f>
        <v>9930</v>
      </c>
      <c r="I46" s="26">
        <f t="shared" si="22"/>
        <v>0</v>
      </c>
      <c r="J46" s="26">
        <f t="shared" si="23"/>
        <v>0</v>
      </c>
      <c r="K46" s="26">
        <f t="shared" si="24"/>
        <v>0</v>
      </c>
      <c r="L46" s="26">
        <f t="shared" si="19"/>
        <v>0</v>
      </c>
      <c r="M46" s="26">
        <f t="shared" si="25"/>
        <v>0</v>
      </c>
      <c r="N46" s="26">
        <f t="shared" si="20"/>
        <v>0</v>
      </c>
      <c r="O46" s="26">
        <v>7361</v>
      </c>
      <c r="P46" s="26">
        <v>11322.3</v>
      </c>
      <c r="Q46" s="26">
        <v>9930</v>
      </c>
      <c r="R46" s="26">
        <f t="shared" si="26"/>
        <v>2.7559999999539286E-2</v>
      </c>
      <c r="S46" s="26">
        <f t="shared" si="27"/>
        <v>-5.3999999909137841E-4</v>
      </c>
      <c r="T46" s="26">
        <f t="shared" si="28"/>
        <v>0</v>
      </c>
    </row>
    <row r="47" spans="1:20" s="35" customFormat="1">
      <c r="A47" s="40" t="s">
        <v>135</v>
      </c>
      <c r="B47" s="39">
        <v>1300000000</v>
      </c>
      <c r="C47" s="27">
        <f t="shared" ref="C47:H47" si="31">C48+C49+C50+C51</f>
        <v>254749.13618999999</v>
      </c>
      <c r="D47" s="27">
        <f t="shared" si="31"/>
        <v>247804.01590999999</v>
      </c>
      <c r="E47" s="27">
        <f t="shared" si="31"/>
        <v>256023.22499000002</v>
      </c>
      <c r="F47" s="27">
        <f t="shared" si="31"/>
        <v>259198.21304999996</v>
      </c>
      <c r="G47" s="27">
        <f t="shared" si="31"/>
        <v>247804.01590999999</v>
      </c>
      <c r="H47" s="27">
        <f t="shared" si="31"/>
        <v>256023.22499000002</v>
      </c>
      <c r="I47" s="25">
        <f t="shared" si="22"/>
        <v>4449.0768599999719</v>
      </c>
      <c r="J47" s="25">
        <f t="shared" si="23"/>
        <v>1.7164766715200057</v>
      </c>
      <c r="K47" s="25">
        <f t="shared" si="24"/>
        <v>0</v>
      </c>
      <c r="L47" s="25">
        <f t="shared" si="19"/>
        <v>0</v>
      </c>
      <c r="M47" s="25">
        <f t="shared" si="25"/>
        <v>0</v>
      </c>
      <c r="N47" s="25">
        <f t="shared" si="20"/>
        <v>0</v>
      </c>
      <c r="O47" s="25">
        <f>O48+O49+O50+O51</f>
        <v>254749</v>
      </c>
      <c r="P47" s="25">
        <f>P48+P49+P50+P51</f>
        <v>247804</v>
      </c>
      <c r="Q47" s="25">
        <f>Q48+Q49+Q50+Q51</f>
        <v>256023.1</v>
      </c>
      <c r="R47" s="25">
        <f t="shared" si="26"/>
        <v>-4449.2130499999621</v>
      </c>
      <c r="S47" s="25">
        <f t="shared" si="27"/>
        <v>-1.5909999987343326E-2</v>
      </c>
      <c r="T47" s="25">
        <f t="shared" si="28"/>
        <v>-0.12499000001116656</v>
      </c>
    </row>
    <row r="48" spans="1:20" s="30" customFormat="1" ht="39.75" customHeight="1">
      <c r="A48" s="38" t="s">
        <v>134</v>
      </c>
      <c r="B48" s="37">
        <v>1310000000</v>
      </c>
      <c r="C48" s="36">
        <f>[2]пр.8_решение!G1283/1000</f>
        <v>3696.3564999999999</v>
      </c>
      <c r="D48" s="36">
        <f>[2]пр.8_решение!H1283/1000</f>
        <v>3680.9788399999998</v>
      </c>
      <c r="E48" s="36">
        <f>[2]пр.8_решение!I1283/1000</f>
        <v>3824.6170400000001</v>
      </c>
      <c r="F48" s="41">
        <f>'[2]пр 8_для уточнения'!G1324/1000</f>
        <v>3765.1713500000001</v>
      </c>
      <c r="G48" s="41">
        <f>'[2]пр 8_для уточнения'!H1324/1000</f>
        <v>3680.9788399999998</v>
      </c>
      <c r="H48" s="41">
        <f>'[2]пр 8_для уточнения'!I1324/1000</f>
        <v>3824.6170400000001</v>
      </c>
      <c r="I48" s="26">
        <f t="shared" si="22"/>
        <v>68.814850000000206</v>
      </c>
      <c r="J48" s="26">
        <f t="shared" si="23"/>
        <v>1.8276684804796521</v>
      </c>
      <c r="K48" s="26">
        <f t="shared" si="24"/>
        <v>0</v>
      </c>
      <c r="L48" s="26">
        <f t="shared" si="19"/>
        <v>0</v>
      </c>
      <c r="M48" s="26">
        <f t="shared" si="25"/>
        <v>0</v>
      </c>
      <c r="N48" s="26">
        <f t="shared" si="20"/>
        <v>0</v>
      </c>
      <c r="O48" s="26">
        <v>3696.3</v>
      </c>
      <c r="P48" s="26">
        <v>3681</v>
      </c>
      <c r="Q48" s="26">
        <v>3824.6</v>
      </c>
      <c r="R48" s="26">
        <f t="shared" si="26"/>
        <v>-68.871349999999893</v>
      </c>
      <c r="S48" s="26">
        <f t="shared" si="27"/>
        <v>2.1160000000236323E-2</v>
      </c>
      <c r="T48" s="26">
        <f t="shared" si="28"/>
        <v>-1.7040000000179134E-2</v>
      </c>
    </row>
    <row r="49" spans="1:20" s="35" customFormat="1" ht="40.5" customHeight="1">
      <c r="A49" s="38" t="s">
        <v>133</v>
      </c>
      <c r="B49" s="37">
        <v>1320000000</v>
      </c>
      <c r="C49" s="36">
        <f>[2]пр.8_решение!G1297/1000</f>
        <v>198637.73630000002</v>
      </c>
      <c r="D49" s="36">
        <f>[2]пр.8_решение!H1297/1000</f>
        <v>193381.60441999999</v>
      </c>
      <c r="E49" s="36">
        <f>[2]пр.8_решение!I1297/1000</f>
        <v>198939.73196999999</v>
      </c>
      <c r="F49" s="41">
        <f>'[2]пр 8_для уточнения'!G1338/1000</f>
        <v>202604.99169999998</v>
      </c>
      <c r="G49" s="41">
        <f>'[2]пр 8_для уточнения'!H1338/1000</f>
        <v>193381.60441999999</v>
      </c>
      <c r="H49" s="41">
        <f>'[2]пр 8_для уточнения'!I1338/1000</f>
        <v>198939.73196999999</v>
      </c>
      <c r="I49" s="26">
        <f t="shared" si="22"/>
        <v>3967.2553999999654</v>
      </c>
      <c r="J49" s="26">
        <f t="shared" si="23"/>
        <v>1.9581232262403165</v>
      </c>
      <c r="K49" s="26">
        <f t="shared" si="24"/>
        <v>0</v>
      </c>
      <c r="L49" s="26">
        <f t="shared" si="19"/>
        <v>0</v>
      </c>
      <c r="M49" s="26">
        <f t="shared" si="25"/>
        <v>0</v>
      </c>
      <c r="N49" s="26">
        <f t="shared" si="20"/>
        <v>0</v>
      </c>
      <c r="O49" s="26">
        <v>198637.7</v>
      </c>
      <c r="P49" s="26">
        <v>193381.6</v>
      </c>
      <c r="Q49" s="26">
        <v>198939.7</v>
      </c>
      <c r="R49" s="26">
        <f t="shared" si="26"/>
        <v>-3967.2916999999725</v>
      </c>
      <c r="S49" s="26">
        <f t="shared" si="27"/>
        <v>-4.4199999829288572E-3</v>
      </c>
      <c r="T49" s="26">
        <f t="shared" si="28"/>
        <v>-3.196999998181127E-2</v>
      </c>
    </row>
    <row r="50" spans="1:20" s="35" customFormat="1" ht="53.25" customHeight="1">
      <c r="A50" s="38" t="s">
        <v>132</v>
      </c>
      <c r="B50" s="37">
        <v>1330000000</v>
      </c>
      <c r="C50" s="36">
        <f>[2]пр.8_решение!G1438/1000</f>
        <v>39308.140289999996</v>
      </c>
      <c r="D50" s="36">
        <f>[2]пр.8_решение!H1438/1000</f>
        <v>37506.722450000001</v>
      </c>
      <c r="E50" s="36">
        <f>[2]пр.8_решение!I1438/1000</f>
        <v>39527.439170000005</v>
      </c>
      <c r="F50" s="41">
        <f>'[2]пр 8_для уточнения'!G1484/1000</f>
        <v>39721.1469</v>
      </c>
      <c r="G50" s="41">
        <f>'[2]пр 8_для уточнения'!H1484/1000</f>
        <v>37506.722450000001</v>
      </c>
      <c r="H50" s="41">
        <f>'[2]пр 8_для уточнения'!I1484/1000</f>
        <v>39527.439170000005</v>
      </c>
      <c r="I50" s="26">
        <f t="shared" si="22"/>
        <v>413.006610000004</v>
      </c>
      <c r="J50" s="26">
        <f t="shared" si="23"/>
        <v>1.0397650678107786</v>
      </c>
      <c r="K50" s="26">
        <f t="shared" si="24"/>
        <v>0</v>
      </c>
      <c r="L50" s="26">
        <f t="shared" si="19"/>
        <v>0</v>
      </c>
      <c r="M50" s="26">
        <f t="shared" si="25"/>
        <v>0</v>
      </c>
      <c r="N50" s="26">
        <f t="shared" si="20"/>
        <v>0</v>
      </c>
      <c r="O50" s="26">
        <v>39308.1</v>
      </c>
      <c r="P50" s="26">
        <v>37506.699999999997</v>
      </c>
      <c r="Q50" s="26">
        <v>39527.4</v>
      </c>
      <c r="R50" s="26">
        <f t="shared" si="26"/>
        <v>-413.04690000000119</v>
      </c>
      <c r="S50" s="26">
        <f t="shared" si="27"/>
        <v>-2.245000000402797E-2</v>
      </c>
      <c r="T50" s="26">
        <f t="shared" si="28"/>
        <v>-3.9170000003650784E-2</v>
      </c>
    </row>
    <row r="51" spans="1:20" s="35" customFormat="1" ht="36">
      <c r="A51" s="38" t="s">
        <v>131</v>
      </c>
      <c r="B51" s="37">
        <v>1340000000</v>
      </c>
      <c r="C51" s="36">
        <f>[2]пр.8_решение!G1476/1000</f>
        <v>13106.9031</v>
      </c>
      <c r="D51" s="36">
        <f>[2]пр.8_решение!H1476/1000</f>
        <v>13234.7102</v>
      </c>
      <c r="E51" s="36">
        <f>[2]пр.8_решение!I1476/1000</f>
        <v>13731.436810000001</v>
      </c>
      <c r="F51" s="41">
        <f>'[2]пр 8_для уточнения'!G1522/1000</f>
        <v>13106.9031</v>
      </c>
      <c r="G51" s="41">
        <f>'[2]пр 8_для уточнения'!H1522/1000</f>
        <v>13234.7102</v>
      </c>
      <c r="H51" s="41">
        <f>'[2]пр 8_для уточнения'!I1522/1000</f>
        <v>13731.436810000001</v>
      </c>
      <c r="I51" s="26">
        <f t="shared" si="22"/>
        <v>0</v>
      </c>
      <c r="J51" s="26">
        <f t="shared" si="23"/>
        <v>0</v>
      </c>
      <c r="K51" s="26">
        <f t="shared" si="24"/>
        <v>0</v>
      </c>
      <c r="L51" s="26">
        <f t="shared" si="19"/>
        <v>0</v>
      </c>
      <c r="M51" s="26">
        <f t="shared" si="25"/>
        <v>0</v>
      </c>
      <c r="N51" s="26">
        <f t="shared" si="20"/>
        <v>0</v>
      </c>
      <c r="O51" s="26">
        <v>13106.9</v>
      </c>
      <c r="P51" s="26">
        <v>13234.7</v>
      </c>
      <c r="Q51" s="26">
        <v>13731.4</v>
      </c>
      <c r="R51" s="26">
        <f t="shared" si="26"/>
        <v>-3.0999999999039574E-3</v>
      </c>
      <c r="S51" s="26">
        <f t="shared" si="27"/>
        <v>-1.0199999998803833E-2</v>
      </c>
      <c r="T51" s="26">
        <f t="shared" si="28"/>
        <v>-3.6810000001423759E-2</v>
      </c>
    </row>
    <row r="52" spans="1:20" s="35" customFormat="1" ht="23.25" customHeight="1">
      <c r="A52" s="40" t="s">
        <v>130</v>
      </c>
      <c r="B52" s="39">
        <v>1400000000</v>
      </c>
      <c r="C52" s="27">
        <f>C53+C55+C54</f>
        <v>16865.189550000003</v>
      </c>
      <c r="D52" s="27">
        <f>D53+D55+D54</f>
        <v>14349.064259999999</v>
      </c>
      <c r="E52" s="27">
        <f>E53+E55+E54</f>
        <v>14795.888510000001</v>
      </c>
      <c r="F52" s="27">
        <f>SUM(F53:F55)</f>
        <v>17066.892789999998</v>
      </c>
      <c r="G52" s="27">
        <f>SUM(G53:G55)</f>
        <v>14349.064259999999</v>
      </c>
      <c r="H52" s="27">
        <f>SUM(H53:H55)</f>
        <v>14795.888510000001</v>
      </c>
      <c r="I52" s="25">
        <f t="shared" si="22"/>
        <v>201.70323999999528</v>
      </c>
      <c r="J52" s="25">
        <f t="shared" si="23"/>
        <v>1.181839263197219</v>
      </c>
      <c r="K52" s="25">
        <f t="shared" si="24"/>
        <v>0</v>
      </c>
      <c r="L52" s="25">
        <f t="shared" si="19"/>
        <v>0</v>
      </c>
      <c r="M52" s="25">
        <f t="shared" si="25"/>
        <v>0</v>
      </c>
      <c r="N52" s="25">
        <f t="shared" si="20"/>
        <v>0</v>
      </c>
      <c r="O52" s="25">
        <f>O53+O54+O55</f>
        <v>16865.189550000003</v>
      </c>
      <c r="P52" s="25">
        <f>P53+P54+P55</f>
        <v>14349.064259999999</v>
      </c>
      <c r="Q52" s="25">
        <f>Q53+Q54+Q55</f>
        <v>14795.888510000001</v>
      </c>
      <c r="R52" s="25">
        <f t="shared" si="26"/>
        <v>-201.70323999999528</v>
      </c>
      <c r="S52" s="25">
        <f t="shared" si="27"/>
        <v>0</v>
      </c>
      <c r="T52" s="25">
        <f t="shared" si="28"/>
        <v>0</v>
      </c>
    </row>
    <row r="53" spans="1:20" s="30" customFormat="1" ht="28.5" customHeight="1">
      <c r="A53" s="38" t="s">
        <v>129</v>
      </c>
      <c r="B53" s="37">
        <v>1410000000</v>
      </c>
      <c r="C53" s="36">
        <f>[2]пр.8_решение!G1485/1000</f>
        <v>1188.8785</v>
      </c>
      <c r="D53" s="36">
        <f>[2]пр.8_решение!H1485/1000</f>
        <v>300</v>
      </c>
      <c r="E53" s="36">
        <f>[2]пр.8_решение!I1485/1000</f>
        <v>300</v>
      </c>
      <c r="F53" s="26">
        <f>'[2]пр 8_для уточнения'!G1531/1000</f>
        <v>1188.8785</v>
      </c>
      <c r="G53" s="26">
        <f>'[2]пр 8_для уточнения'!H1531/1000</f>
        <v>300</v>
      </c>
      <c r="H53" s="26">
        <f>'[2]пр 8_для уточнения'!I1531/1000</f>
        <v>300</v>
      </c>
      <c r="I53" s="26">
        <f t="shared" si="22"/>
        <v>0</v>
      </c>
      <c r="J53" s="26">
        <f t="shared" si="23"/>
        <v>0</v>
      </c>
      <c r="K53" s="26">
        <f t="shared" si="24"/>
        <v>0</v>
      </c>
      <c r="L53" s="26">
        <f t="shared" si="19"/>
        <v>0</v>
      </c>
      <c r="M53" s="26">
        <f t="shared" si="25"/>
        <v>0</v>
      </c>
      <c r="N53" s="26">
        <f t="shared" si="20"/>
        <v>0</v>
      </c>
      <c r="O53" s="26">
        <v>1188.8785</v>
      </c>
      <c r="P53" s="26">
        <v>300</v>
      </c>
      <c r="Q53" s="26">
        <v>300</v>
      </c>
      <c r="R53" s="26">
        <f t="shared" si="26"/>
        <v>0</v>
      </c>
      <c r="S53" s="26">
        <f t="shared" si="27"/>
        <v>0</v>
      </c>
      <c r="T53" s="26">
        <f t="shared" si="28"/>
        <v>0</v>
      </c>
    </row>
    <row r="54" spans="1:20" s="30" customFormat="1" ht="27" customHeight="1">
      <c r="A54" s="38" t="s">
        <v>128</v>
      </c>
      <c r="B54" s="37">
        <v>1420000000</v>
      </c>
      <c r="C54" s="36">
        <f>[2]пр.8_решение!G1508/1000</f>
        <v>1891.81</v>
      </c>
      <c r="D54" s="36">
        <f>[2]пр.8_решение!H1508/1000</f>
        <v>0</v>
      </c>
      <c r="E54" s="36">
        <f>[2]пр.8_решение!I1508/1000</f>
        <v>0</v>
      </c>
      <c r="F54" s="36">
        <f>'[2]пр 8_для уточнения'!G1554/1000</f>
        <v>1891.81</v>
      </c>
      <c r="G54" s="36">
        <f>'[2]пр 8_для уточнения'!H1554/1000</f>
        <v>0</v>
      </c>
      <c r="H54" s="36">
        <f>'[2]пр 8_для уточнения'!I1554/1000</f>
        <v>0</v>
      </c>
      <c r="I54" s="26">
        <f t="shared" si="22"/>
        <v>0</v>
      </c>
      <c r="J54" s="26">
        <f t="shared" si="23"/>
        <v>0</v>
      </c>
      <c r="K54" s="26">
        <f t="shared" si="24"/>
        <v>0</v>
      </c>
      <c r="L54" s="26">
        <v>0</v>
      </c>
      <c r="M54" s="26">
        <f t="shared" si="25"/>
        <v>0</v>
      </c>
      <c r="N54" s="26">
        <v>0</v>
      </c>
      <c r="O54" s="26">
        <v>1891.81</v>
      </c>
      <c r="P54" s="26">
        <v>0</v>
      </c>
      <c r="Q54" s="26">
        <v>0</v>
      </c>
      <c r="R54" s="26">
        <f t="shared" si="26"/>
        <v>0</v>
      </c>
      <c r="S54" s="26">
        <f t="shared" si="27"/>
        <v>0</v>
      </c>
      <c r="T54" s="26">
        <f t="shared" si="28"/>
        <v>0</v>
      </c>
    </row>
    <row r="55" spans="1:20" s="35" customFormat="1" ht="38.25" customHeight="1">
      <c r="A55" s="38" t="s">
        <v>127</v>
      </c>
      <c r="B55" s="37">
        <v>1430000000</v>
      </c>
      <c r="C55" s="36">
        <f>[2]пр.8_решение!G1515/1000</f>
        <v>13784.501050000001</v>
      </c>
      <c r="D55" s="36">
        <f>[2]пр.8_решение!H1515/1000</f>
        <v>14049.064259999999</v>
      </c>
      <c r="E55" s="36">
        <f>[2]пр.8_решение!I1515/1000</f>
        <v>14495.888510000001</v>
      </c>
      <c r="F55" s="41">
        <f>'[2]пр 8_для уточнения'!G1561/1000</f>
        <v>13986.20429</v>
      </c>
      <c r="G55" s="41">
        <f>'[2]пр 8_для уточнения'!H1561/1000</f>
        <v>14049.064259999999</v>
      </c>
      <c r="H55" s="41">
        <f>'[2]пр 8_для уточнения'!I1561/1000</f>
        <v>14495.888510000001</v>
      </c>
      <c r="I55" s="26">
        <f t="shared" si="22"/>
        <v>201.70323999999891</v>
      </c>
      <c r="J55" s="26">
        <f t="shared" si="23"/>
        <v>1.4421585429308705</v>
      </c>
      <c r="K55" s="26">
        <f t="shared" si="24"/>
        <v>0</v>
      </c>
      <c r="L55" s="26">
        <f>(K55/G55)*100</f>
        <v>0</v>
      </c>
      <c r="M55" s="26">
        <f t="shared" si="25"/>
        <v>0</v>
      </c>
      <c r="N55" s="26">
        <f>(M55/H55)*100</f>
        <v>0</v>
      </c>
      <c r="O55" s="26">
        <v>13784.501050000001</v>
      </c>
      <c r="P55" s="26">
        <v>14049.064259999999</v>
      </c>
      <c r="Q55" s="26">
        <v>14495.888510000001</v>
      </c>
      <c r="R55" s="26">
        <f t="shared" si="26"/>
        <v>-201.70323999999891</v>
      </c>
      <c r="S55" s="26">
        <f t="shared" si="27"/>
        <v>0</v>
      </c>
      <c r="T55" s="26">
        <f t="shared" si="28"/>
        <v>0</v>
      </c>
    </row>
    <row r="56" spans="1:20" s="30" customFormat="1" ht="30" customHeight="1">
      <c r="A56" s="40" t="s">
        <v>126</v>
      </c>
      <c r="B56" s="39">
        <v>1500000000</v>
      </c>
      <c r="C56" s="27">
        <f t="shared" ref="C56:H56" si="32">C57+C58</f>
        <v>3326.3090499999998</v>
      </c>
      <c r="D56" s="27">
        <f t="shared" si="32"/>
        <v>10.1</v>
      </c>
      <c r="E56" s="27">
        <f t="shared" si="32"/>
        <v>10.1</v>
      </c>
      <c r="F56" s="27">
        <f t="shared" si="32"/>
        <v>3326.3090499999998</v>
      </c>
      <c r="G56" s="27">
        <f t="shared" si="32"/>
        <v>10.1</v>
      </c>
      <c r="H56" s="27">
        <f t="shared" si="32"/>
        <v>10.1</v>
      </c>
      <c r="I56" s="25">
        <f t="shared" si="22"/>
        <v>0</v>
      </c>
      <c r="J56" s="25">
        <f t="shared" si="23"/>
        <v>0</v>
      </c>
      <c r="K56" s="25">
        <f t="shared" si="24"/>
        <v>0</v>
      </c>
      <c r="L56" s="25">
        <f>(K56/G56)*100</f>
        <v>0</v>
      </c>
      <c r="M56" s="25">
        <f t="shared" si="25"/>
        <v>0</v>
      </c>
      <c r="N56" s="25">
        <f>(M56/H56)*100</f>
        <v>0</v>
      </c>
      <c r="O56" s="25">
        <f>O57+O58</f>
        <v>3326.2999999999997</v>
      </c>
      <c r="P56" s="25">
        <f>P57+P58</f>
        <v>10.1</v>
      </c>
      <c r="Q56" s="25">
        <f>Q57+Q58</f>
        <v>10.1</v>
      </c>
      <c r="R56" s="25">
        <f t="shared" si="26"/>
        <v>-9.0500000001156877E-3</v>
      </c>
      <c r="S56" s="25">
        <f t="shared" si="27"/>
        <v>0</v>
      </c>
      <c r="T56" s="25">
        <f t="shared" si="28"/>
        <v>0</v>
      </c>
    </row>
    <row r="57" spans="1:20" s="35" customFormat="1" ht="25.5" customHeight="1">
      <c r="A57" s="38" t="s">
        <v>125</v>
      </c>
      <c r="B57" s="37">
        <v>1510000000</v>
      </c>
      <c r="C57" s="36">
        <f>[2]пр.8_решение!G1533/1000</f>
        <v>10.1</v>
      </c>
      <c r="D57" s="36">
        <f>[2]пр.8_решение!H1533/1000</f>
        <v>10.1</v>
      </c>
      <c r="E57" s="36">
        <f>[2]пр.8_решение!I1533/1000</f>
        <v>10.1</v>
      </c>
      <c r="F57" s="26">
        <f>'[2]пр 8_для уточнения'!G1579/1000</f>
        <v>10.1</v>
      </c>
      <c r="G57" s="26">
        <f>'[2]пр 8_для уточнения'!H1579/1000</f>
        <v>10.1</v>
      </c>
      <c r="H57" s="26">
        <f>'[2]пр 8_для уточнения'!I1579/1000</f>
        <v>10.1</v>
      </c>
      <c r="I57" s="26">
        <f t="shared" si="22"/>
        <v>0</v>
      </c>
      <c r="J57" s="26">
        <f t="shared" si="23"/>
        <v>0</v>
      </c>
      <c r="K57" s="26">
        <f t="shared" si="24"/>
        <v>0</v>
      </c>
      <c r="L57" s="26">
        <f>(K57/G57)*100</f>
        <v>0</v>
      </c>
      <c r="M57" s="26">
        <f t="shared" si="25"/>
        <v>0</v>
      </c>
      <c r="N57" s="26">
        <f>(M57/H57)*100</f>
        <v>0</v>
      </c>
      <c r="O57" s="26">
        <v>10.1</v>
      </c>
      <c r="P57" s="26">
        <v>10.1</v>
      </c>
      <c r="Q57" s="26">
        <v>10.1</v>
      </c>
      <c r="R57" s="26">
        <f t="shared" si="26"/>
        <v>0</v>
      </c>
      <c r="S57" s="26">
        <f t="shared" si="27"/>
        <v>0</v>
      </c>
      <c r="T57" s="26">
        <f t="shared" si="28"/>
        <v>0</v>
      </c>
    </row>
    <row r="58" spans="1:20" s="35" customFormat="1" ht="28.5" customHeight="1">
      <c r="A58" s="38" t="s">
        <v>124</v>
      </c>
      <c r="B58" s="37">
        <v>1520000000</v>
      </c>
      <c r="C58" s="41">
        <f>[2]пр.8_решение!G1540/1000</f>
        <v>3316.2090499999999</v>
      </c>
      <c r="D58" s="41">
        <f>[2]пр.8_решение!H1540/1000</f>
        <v>0</v>
      </c>
      <c r="E58" s="41">
        <f>[2]пр.8_решение!I1540/1000</f>
        <v>0</v>
      </c>
      <c r="F58" s="26">
        <f>'[2]пр 8_для уточнения'!G1586/1000</f>
        <v>3316.2090499999999</v>
      </c>
      <c r="G58" s="26">
        <f>'[2]пр 8_для уточнения'!H1586/1000</f>
        <v>0</v>
      </c>
      <c r="H58" s="26">
        <f>'[2]пр 8_для уточнения'!I1586/1000</f>
        <v>0</v>
      </c>
      <c r="I58" s="26">
        <f t="shared" si="22"/>
        <v>0</v>
      </c>
      <c r="J58" s="26">
        <f t="shared" si="23"/>
        <v>0</v>
      </c>
      <c r="K58" s="26">
        <f t="shared" si="24"/>
        <v>0</v>
      </c>
      <c r="L58" s="26">
        <v>0</v>
      </c>
      <c r="M58" s="26">
        <f t="shared" si="25"/>
        <v>0</v>
      </c>
      <c r="N58" s="26">
        <v>0</v>
      </c>
      <c r="O58" s="26">
        <v>3316.2</v>
      </c>
      <c r="P58" s="26">
        <v>0</v>
      </c>
      <c r="Q58" s="26">
        <v>0</v>
      </c>
      <c r="R58" s="26">
        <f t="shared" si="26"/>
        <v>-9.0500000001156877E-3</v>
      </c>
      <c r="S58" s="26">
        <f t="shared" si="27"/>
        <v>0</v>
      </c>
      <c r="T58" s="26">
        <f t="shared" si="28"/>
        <v>0</v>
      </c>
    </row>
    <row r="59" spans="1:20" s="30" customFormat="1" ht="30.75" customHeight="1">
      <c r="A59" s="40" t="s">
        <v>123</v>
      </c>
      <c r="B59" s="39">
        <v>1600000000</v>
      </c>
      <c r="C59" s="27">
        <f t="shared" ref="C59:H59" si="33">C60</f>
        <v>14824.828089999999</v>
      </c>
      <c r="D59" s="27">
        <f t="shared" si="33"/>
        <v>9277.2280800000008</v>
      </c>
      <c r="E59" s="27">
        <f t="shared" si="33"/>
        <v>9277.2280800000008</v>
      </c>
      <c r="F59" s="27">
        <f t="shared" si="33"/>
        <v>14824.828089999999</v>
      </c>
      <c r="G59" s="27">
        <f t="shared" si="33"/>
        <v>9277.2280800000008</v>
      </c>
      <c r="H59" s="27">
        <f t="shared" si="33"/>
        <v>9277.2280800000008</v>
      </c>
      <c r="I59" s="25">
        <f t="shared" si="22"/>
        <v>0</v>
      </c>
      <c r="J59" s="25">
        <f t="shared" si="23"/>
        <v>0</v>
      </c>
      <c r="K59" s="25">
        <f t="shared" si="24"/>
        <v>0</v>
      </c>
      <c r="L59" s="25">
        <f t="shared" ref="L59:L67" si="34">(K59/G59)*100</f>
        <v>0</v>
      </c>
      <c r="M59" s="25">
        <f t="shared" si="25"/>
        <v>0</v>
      </c>
      <c r="N59" s="25">
        <f t="shared" ref="N59:N65" si="35">(M59/H59)*100</f>
        <v>0</v>
      </c>
      <c r="O59" s="25">
        <f>O60</f>
        <v>14824.828089999999</v>
      </c>
      <c r="P59" s="25">
        <f>P60</f>
        <v>9277.2000000000007</v>
      </c>
      <c r="Q59" s="25">
        <f>Q60</f>
        <v>9277.2000000000007</v>
      </c>
      <c r="R59" s="25">
        <f t="shared" si="26"/>
        <v>0</v>
      </c>
      <c r="S59" s="25">
        <f t="shared" si="27"/>
        <v>-2.8080000000045402E-2</v>
      </c>
      <c r="T59" s="25">
        <f t="shared" si="28"/>
        <v>-2.8080000000045402E-2</v>
      </c>
    </row>
    <row r="60" spans="1:20" s="35" customFormat="1" ht="27.75" customHeight="1">
      <c r="A60" s="38" t="s">
        <v>122</v>
      </c>
      <c r="B60" s="37">
        <v>1610000000</v>
      </c>
      <c r="C60" s="36">
        <f>[2]пр.8_решение!G1553/1000</f>
        <v>14824.828089999999</v>
      </c>
      <c r="D60" s="36">
        <f>[2]пр.8_решение!H1553/1000</f>
        <v>9277.2280800000008</v>
      </c>
      <c r="E60" s="36">
        <f>[2]пр.8_решение!I1553/1000</f>
        <v>9277.2280800000008</v>
      </c>
      <c r="F60" s="26">
        <f>'[2]пр 8_для уточнения'!G1599/1000</f>
        <v>14824.828089999999</v>
      </c>
      <c r="G60" s="26">
        <f>'[2]пр 8_для уточнения'!H1599/1000</f>
        <v>9277.2280800000008</v>
      </c>
      <c r="H60" s="26">
        <f>'[2]пр 8_для уточнения'!I1599/1000</f>
        <v>9277.2280800000008</v>
      </c>
      <c r="I60" s="26">
        <f t="shared" si="22"/>
        <v>0</v>
      </c>
      <c r="J60" s="26">
        <f t="shared" si="23"/>
        <v>0</v>
      </c>
      <c r="K60" s="26">
        <f t="shared" si="24"/>
        <v>0</v>
      </c>
      <c r="L60" s="26">
        <f t="shared" si="34"/>
        <v>0</v>
      </c>
      <c r="M60" s="26">
        <f t="shared" si="25"/>
        <v>0</v>
      </c>
      <c r="N60" s="26">
        <f t="shared" si="35"/>
        <v>0</v>
      </c>
      <c r="O60" s="26">
        <v>14824.828089999999</v>
      </c>
      <c r="P60" s="26">
        <v>9277.2000000000007</v>
      </c>
      <c r="Q60" s="26">
        <v>9277.2000000000007</v>
      </c>
      <c r="R60" s="26">
        <f t="shared" si="26"/>
        <v>0</v>
      </c>
      <c r="S60" s="26">
        <f t="shared" si="27"/>
        <v>-2.8080000000045402E-2</v>
      </c>
      <c r="T60" s="26">
        <f t="shared" si="28"/>
        <v>-2.8080000000045402E-2</v>
      </c>
    </row>
    <row r="61" spans="1:20" s="30" customFormat="1" ht="53.25" customHeight="1">
      <c r="A61" s="40" t="s">
        <v>121</v>
      </c>
      <c r="B61" s="39">
        <v>1700000000</v>
      </c>
      <c r="C61" s="27">
        <f t="shared" ref="C61:H61" si="36">C62+C63</f>
        <v>87917.144880000007</v>
      </c>
      <c r="D61" s="27">
        <f t="shared" si="36"/>
        <v>65251.801519999994</v>
      </c>
      <c r="E61" s="27">
        <f t="shared" si="36"/>
        <v>66534.921459999998</v>
      </c>
      <c r="F61" s="27">
        <f t="shared" si="36"/>
        <v>88686.368430000002</v>
      </c>
      <c r="G61" s="27">
        <f t="shared" si="36"/>
        <v>65251.801519999994</v>
      </c>
      <c r="H61" s="27">
        <f t="shared" si="36"/>
        <v>66534.921459999998</v>
      </c>
      <c r="I61" s="25">
        <f t="shared" si="22"/>
        <v>769.22354999999516</v>
      </c>
      <c r="J61" s="25">
        <f t="shared" si="23"/>
        <v>0.86735263109475724</v>
      </c>
      <c r="K61" s="25">
        <f t="shared" si="24"/>
        <v>0</v>
      </c>
      <c r="L61" s="25">
        <f t="shared" si="34"/>
        <v>0</v>
      </c>
      <c r="M61" s="25">
        <f t="shared" si="25"/>
        <v>0</v>
      </c>
      <c r="N61" s="25">
        <f t="shared" si="35"/>
        <v>0</v>
      </c>
      <c r="O61" s="25">
        <f>O62+O63</f>
        <v>87917.144880000007</v>
      </c>
      <c r="P61" s="25">
        <f>P62+P63</f>
        <v>65251.801519999994</v>
      </c>
      <c r="Q61" s="25">
        <f>Q62+Q63</f>
        <v>66534.921459999998</v>
      </c>
      <c r="R61" s="25">
        <f t="shared" si="26"/>
        <v>-769.22354999999516</v>
      </c>
      <c r="S61" s="25">
        <f t="shared" si="27"/>
        <v>0</v>
      </c>
      <c r="T61" s="25">
        <f t="shared" si="28"/>
        <v>0</v>
      </c>
    </row>
    <row r="62" spans="1:20" s="35" customFormat="1" ht="51.75" customHeight="1">
      <c r="A62" s="38" t="s">
        <v>120</v>
      </c>
      <c r="B62" s="37">
        <v>1710000000</v>
      </c>
      <c r="C62" s="36">
        <f>[2]пр.8_решение!G1571/1000</f>
        <v>46247.977129999999</v>
      </c>
      <c r="D62" s="36">
        <f>[2]пр.8_решение!H1571/1000</f>
        <v>24468.094149999997</v>
      </c>
      <c r="E62" s="36">
        <f>[2]пр.8_решение!I1571/1000</f>
        <v>24468.094149999997</v>
      </c>
      <c r="F62" s="26">
        <f>'[2]пр 8_для уточнения'!G1617/1000</f>
        <v>46372.79477</v>
      </c>
      <c r="G62" s="26">
        <f>'[2]пр 8_для уточнения'!H1617/1000</f>
        <v>24468.094149999997</v>
      </c>
      <c r="H62" s="26">
        <f>'[2]пр 8_для уточнения'!I1617/1000</f>
        <v>24468.094149999997</v>
      </c>
      <c r="I62" s="26">
        <f t="shared" si="22"/>
        <v>124.81764000000112</v>
      </c>
      <c r="J62" s="26">
        <f t="shared" si="23"/>
        <v>0.26916134906052613</v>
      </c>
      <c r="K62" s="26">
        <f t="shared" si="24"/>
        <v>0</v>
      </c>
      <c r="L62" s="26">
        <f t="shared" si="34"/>
        <v>0</v>
      </c>
      <c r="M62" s="26">
        <f t="shared" si="25"/>
        <v>0</v>
      </c>
      <c r="N62" s="26">
        <f t="shared" si="35"/>
        <v>0</v>
      </c>
      <c r="O62" s="26">
        <v>46247.977129999999</v>
      </c>
      <c r="P62" s="26">
        <v>24468.094149999997</v>
      </c>
      <c r="Q62" s="26">
        <v>24468.094149999997</v>
      </c>
      <c r="R62" s="26">
        <f t="shared" si="26"/>
        <v>-124.81764000000112</v>
      </c>
      <c r="S62" s="26">
        <f t="shared" si="27"/>
        <v>0</v>
      </c>
      <c r="T62" s="26">
        <f t="shared" si="28"/>
        <v>0</v>
      </c>
    </row>
    <row r="63" spans="1:20" s="35" customFormat="1" ht="37.5" customHeight="1">
      <c r="A63" s="38" t="s">
        <v>119</v>
      </c>
      <c r="B63" s="37">
        <v>1720000000</v>
      </c>
      <c r="C63" s="36">
        <f>[2]пр.8_решение!G1685/1000</f>
        <v>41669.167750000001</v>
      </c>
      <c r="D63" s="36">
        <f>[2]пр.8_решение!H1685/1000</f>
        <v>40783.707369999996</v>
      </c>
      <c r="E63" s="36">
        <f>[2]пр.8_решение!I1685/1000</f>
        <v>42066.827310000001</v>
      </c>
      <c r="F63" s="26">
        <f>'[2]пр 8_для уточнения'!G1731/1000</f>
        <v>42313.573659999995</v>
      </c>
      <c r="G63" s="26">
        <f>'[2]пр 8_для уточнения'!H1731/1000</f>
        <v>40783.707369999996</v>
      </c>
      <c r="H63" s="26">
        <f>'[2]пр 8_для уточнения'!I1731/1000</f>
        <v>42066.827310000001</v>
      </c>
      <c r="I63" s="26">
        <f t="shared" si="22"/>
        <v>644.40590999999404</v>
      </c>
      <c r="J63" s="26">
        <f t="shared" si="23"/>
        <v>1.5229295336242561</v>
      </c>
      <c r="K63" s="26">
        <f t="shared" si="24"/>
        <v>0</v>
      </c>
      <c r="L63" s="26">
        <f t="shared" si="34"/>
        <v>0</v>
      </c>
      <c r="M63" s="26">
        <f t="shared" si="25"/>
        <v>0</v>
      </c>
      <c r="N63" s="26">
        <f t="shared" si="35"/>
        <v>0</v>
      </c>
      <c r="O63" s="26">
        <v>41669.167750000001</v>
      </c>
      <c r="P63" s="26">
        <v>40783.707369999996</v>
      </c>
      <c r="Q63" s="26">
        <v>42066.827310000001</v>
      </c>
      <c r="R63" s="26">
        <f t="shared" si="26"/>
        <v>-644.40590999999404</v>
      </c>
      <c r="S63" s="26">
        <f t="shared" si="27"/>
        <v>0</v>
      </c>
      <c r="T63" s="26">
        <f t="shared" si="28"/>
        <v>0</v>
      </c>
    </row>
    <row r="64" spans="1:20" s="30" customFormat="1" ht="52.5" customHeight="1">
      <c r="A64" s="40" t="s">
        <v>118</v>
      </c>
      <c r="B64" s="39">
        <v>1900000000</v>
      </c>
      <c r="C64" s="27">
        <f t="shared" ref="C64:H64" si="37">C65</f>
        <v>58.3</v>
      </c>
      <c r="D64" s="27">
        <f t="shared" si="37"/>
        <v>58.3</v>
      </c>
      <c r="E64" s="27">
        <f t="shared" si="37"/>
        <v>58.3</v>
      </c>
      <c r="F64" s="27">
        <f t="shared" si="37"/>
        <v>58.3</v>
      </c>
      <c r="G64" s="27">
        <f t="shared" si="37"/>
        <v>58.3</v>
      </c>
      <c r="H64" s="27">
        <f t="shared" si="37"/>
        <v>58.3</v>
      </c>
      <c r="I64" s="25">
        <f t="shared" si="22"/>
        <v>0</v>
      </c>
      <c r="J64" s="25">
        <f t="shared" si="23"/>
        <v>0</v>
      </c>
      <c r="K64" s="25">
        <f t="shared" si="24"/>
        <v>0</v>
      </c>
      <c r="L64" s="25">
        <f t="shared" si="34"/>
        <v>0</v>
      </c>
      <c r="M64" s="25">
        <f t="shared" si="25"/>
        <v>0</v>
      </c>
      <c r="N64" s="25">
        <f t="shared" si="35"/>
        <v>0</v>
      </c>
      <c r="O64" s="25">
        <f>O65</f>
        <v>58.3</v>
      </c>
      <c r="P64" s="25">
        <f>P65</f>
        <v>58.3</v>
      </c>
      <c r="Q64" s="25">
        <f>Q65</f>
        <v>58.3</v>
      </c>
      <c r="R64" s="25">
        <f t="shared" si="26"/>
        <v>0</v>
      </c>
      <c r="S64" s="25">
        <f t="shared" si="27"/>
        <v>0</v>
      </c>
      <c r="T64" s="25">
        <f t="shared" si="28"/>
        <v>0</v>
      </c>
    </row>
    <row r="65" spans="1:20" s="35" customFormat="1" ht="41.25" customHeight="1">
      <c r="A65" s="38" t="s">
        <v>117</v>
      </c>
      <c r="B65" s="37">
        <v>1910000000</v>
      </c>
      <c r="C65" s="36">
        <f>[2]пр.8_решение!G1703/1000</f>
        <v>58.3</v>
      </c>
      <c r="D65" s="36">
        <f>[2]пр.8_решение!H1703/1000</f>
        <v>58.3</v>
      </c>
      <c r="E65" s="36">
        <f>[2]пр.8_решение!I1703/1000</f>
        <v>58.3</v>
      </c>
      <c r="F65" s="26">
        <f>'[2]пр 8_для уточнения'!G1749/1000</f>
        <v>58.3</v>
      </c>
      <c r="G65" s="26">
        <f>'[2]пр 8_для уточнения'!H1749/1000</f>
        <v>58.3</v>
      </c>
      <c r="H65" s="26">
        <f>'[2]пр 8_для уточнения'!I1749/1000</f>
        <v>58.3</v>
      </c>
      <c r="I65" s="26">
        <f t="shared" si="22"/>
        <v>0</v>
      </c>
      <c r="J65" s="26">
        <f t="shared" si="23"/>
        <v>0</v>
      </c>
      <c r="K65" s="26">
        <f t="shared" si="24"/>
        <v>0</v>
      </c>
      <c r="L65" s="26">
        <f t="shared" si="34"/>
        <v>0</v>
      </c>
      <c r="M65" s="26">
        <f t="shared" si="25"/>
        <v>0</v>
      </c>
      <c r="N65" s="26">
        <f t="shared" si="35"/>
        <v>0</v>
      </c>
      <c r="O65" s="26">
        <v>58.3</v>
      </c>
      <c r="P65" s="26">
        <v>58.3</v>
      </c>
      <c r="Q65" s="26">
        <v>58.3</v>
      </c>
      <c r="R65" s="26">
        <f t="shared" si="26"/>
        <v>0</v>
      </c>
      <c r="S65" s="26">
        <f t="shared" si="27"/>
        <v>0</v>
      </c>
      <c r="T65" s="26">
        <f t="shared" si="28"/>
        <v>0</v>
      </c>
    </row>
    <row r="66" spans="1:20" s="30" customFormat="1" ht="54" customHeight="1">
      <c r="A66" s="34" t="s">
        <v>116</v>
      </c>
      <c r="B66" s="33">
        <v>2000000000</v>
      </c>
      <c r="C66" s="32">
        <f>[2]пр.8_решение!G1725/1000</f>
        <v>205601.17794999998</v>
      </c>
      <c r="D66" s="32">
        <f>[2]пр.8_решение!H1725/1000</f>
        <v>4462.9473699999999</v>
      </c>
      <c r="E66" s="32">
        <f>[2]пр.8_решение!I1725/1000</f>
        <v>0</v>
      </c>
      <c r="F66" s="31">
        <f>'[2]пр 8_для уточнения'!G1771/1000</f>
        <v>205601.17794999998</v>
      </c>
      <c r="G66" s="31">
        <f>'[2]пр 8_для уточнения'!H1771/1000</f>
        <v>4462.9473699999999</v>
      </c>
      <c r="H66" s="31">
        <f>'[2]пр 8_для уточнения'!I1771/1000</f>
        <v>0</v>
      </c>
      <c r="I66" s="31">
        <f t="shared" si="22"/>
        <v>0</v>
      </c>
      <c r="J66" s="31">
        <f t="shared" si="23"/>
        <v>0</v>
      </c>
      <c r="K66" s="31">
        <f t="shared" si="24"/>
        <v>0</v>
      </c>
      <c r="L66" s="31">
        <f t="shared" si="34"/>
        <v>0</v>
      </c>
      <c r="M66" s="31">
        <f t="shared" si="25"/>
        <v>0</v>
      </c>
      <c r="N66" s="31">
        <v>0</v>
      </c>
      <c r="O66" s="31">
        <v>116472.9</v>
      </c>
      <c r="P66" s="31">
        <v>1635.6</v>
      </c>
      <c r="Q66" s="31">
        <v>0</v>
      </c>
      <c r="R66" s="31">
        <f t="shared" si="26"/>
        <v>-89128.277949999989</v>
      </c>
      <c r="S66" s="31">
        <f t="shared" si="27"/>
        <v>-2827.34737</v>
      </c>
      <c r="T66" s="31">
        <f t="shared" si="28"/>
        <v>0</v>
      </c>
    </row>
    <row r="67" spans="1:20">
      <c r="A67" s="29" t="s">
        <v>115</v>
      </c>
      <c r="B67" s="28"/>
      <c r="C67" s="27">
        <f t="shared" ref="C67:H67" si="38">C9+C12+C15+C19+C23+C27+C30+C35+C37+C41+C43+C45+C47+C52+C56+C59+C61+C64+C66</f>
        <v>3129401.7638299991</v>
      </c>
      <c r="D67" s="27">
        <f t="shared" si="38"/>
        <v>2583263.645</v>
      </c>
      <c r="E67" s="27">
        <f t="shared" si="38"/>
        <v>2668968.0961199994</v>
      </c>
      <c r="F67" s="27">
        <f t="shared" si="38"/>
        <v>3227006.7018199991</v>
      </c>
      <c r="G67" s="27">
        <f t="shared" si="38"/>
        <v>2583333.8689999999</v>
      </c>
      <c r="H67" s="27">
        <f t="shared" si="38"/>
        <v>2669038.3201199993</v>
      </c>
      <c r="I67" s="25">
        <f t="shared" si="22"/>
        <v>97604.937990000006</v>
      </c>
      <c r="J67" s="25">
        <f t="shared" si="23"/>
        <v>3.0246276815896231</v>
      </c>
      <c r="K67" s="25">
        <f t="shared" si="24"/>
        <v>70.223999999929219</v>
      </c>
      <c r="L67" s="26">
        <f t="shared" si="34"/>
        <v>2.71834782343146E-3</v>
      </c>
      <c r="M67" s="25">
        <f t="shared" si="25"/>
        <v>70.223999999929219</v>
      </c>
      <c r="N67" s="25">
        <f>(M67/H67)*100</f>
        <v>2.631060014034267E-3</v>
      </c>
      <c r="O67" s="27">
        <f>O9+O12+O15+O19+O23+O27+O30+O35+O37+O41+O43+O45+O47+O52+O56+O59+O61+O64+O66</f>
        <v>3102681.4739799998</v>
      </c>
      <c r="P67" s="27">
        <f t="shared" ref="P67:Q67" si="39">P9+P12+P15+P19+P23+P27+P30+P35+P37+P41+P43+P45+P47+P52+P56+P59+P61+P64+P66</f>
        <v>2638647.3823399995</v>
      </c>
      <c r="Q67" s="27">
        <f t="shared" si="39"/>
        <v>2726621.3876499995</v>
      </c>
      <c r="R67" s="25">
        <f t="shared" si="26"/>
        <v>-124325.22783999937</v>
      </c>
      <c r="S67" s="25">
        <f t="shared" si="27"/>
        <v>55313.513339999598</v>
      </c>
      <c r="T67" s="25">
        <f t="shared" si="28"/>
        <v>57583.067530000117</v>
      </c>
    </row>
    <row r="68" spans="1:20">
      <c r="C68" s="22"/>
      <c r="D68" s="22"/>
      <c r="E68" s="22"/>
      <c r="F68" s="22"/>
      <c r="G68" s="22"/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70" spans="1:20">
      <c r="C70" s="22"/>
      <c r="O70" s="24"/>
    </row>
    <row r="73" spans="1:20">
      <c r="C73" s="22">
        <f>[2]пр.8_решение!G1758/1000</f>
        <v>3129401.7638300001</v>
      </c>
      <c r="D73" s="22">
        <f>[2]пр.8_решение!H1758/1000</f>
        <v>2583263.645</v>
      </c>
      <c r="E73" s="22">
        <f>[2]пр.8_решение!I1758/1000</f>
        <v>2668968.0961199999</v>
      </c>
      <c r="F73" s="22">
        <f>'[2]пр 8_для уточнения'!G1804/1000</f>
        <v>3227006.7018200001</v>
      </c>
      <c r="G73" s="22">
        <f>'[2]пр 8_для уточнения'!H1804/1000</f>
        <v>2583333.8689999999</v>
      </c>
      <c r="H73" s="22">
        <f>'[2]пр 8_для уточнения'!I1804/1000</f>
        <v>2669038.3201199998</v>
      </c>
      <c r="I73" s="22">
        <f>F73-C73</f>
        <v>97604.937990000006</v>
      </c>
      <c r="J73" s="22"/>
      <c r="K73" s="22">
        <f>G73-D73</f>
        <v>70.223999999929219</v>
      </c>
      <c r="L73" s="22"/>
      <c r="M73" s="22">
        <f>H73-E73</f>
        <v>70.223999999929219</v>
      </c>
      <c r="N73" s="22"/>
      <c r="R73" s="22">
        <f>O67-F67</f>
        <v>-124325.22783999937</v>
      </c>
      <c r="S73" s="22">
        <f>P67-G67</f>
        <v>55313.513339999598</v>
      </c>
      <c r="T73" s="22">
        <f>Q67-H67</f>
        <v>57583.067530000117</v>
      </c>
    </row>
    <row r="74" spans="1:20">
      <c r="C74" s="22">
        <f>C73-C67</f>
        <v>0</v>
      </c>
      <c r="D74" s="22">
        <f>D73-D67</f>
        <v>0</v>
      </c>
      <c r="E74" s="22">
        <f>E73-E67</f>
        <v>0</v>
      </c>
      <c r="F74" s="22">
        <f>F67-F73</f>
        <v>0</v>
      </c>
      <c r="G74" s="22">
        <f>G67-G73</f>
        <v>0</v>
      </c>
      <c r="H74" s="22">
        <f>H67-H73</f>
        <v>0</v>
      </c>
      <c r="I74" s="22">
        <f>I67-I73</f>
        <v>0</v>
      </c>
      <c r="J74" s="22"/>
      <c r="K74" s="22">
        <f>K67-K73</f>
        <v>0</v>
      </c>
      <c r="L74" s="22"/>
      <c r="M74" s="22">
        <f>M67-M73</f>
        <v>0</v>
      </c>
      <c r="R74" s="22">
        <f>R67-R73</f>
        <v>0</v>
      </c>
      <c r="S74" s="22">
        <f>S67-S73</f>
        <v>0</v>
      </c>
      <c r="T74" s="22">
        <f>T67-T73</f>
        <v>0</v>
      </c>
    </row>
    <row r="78" spans="1:20">
      <c r="T78" s="21"/>
    </row>
  </sheetData>
  <autoFilter ref="A8:T67"/>
  <mergeCells count="24">
    <mergeCell ref="H5:H7"/>
    <mergeCell ref="I5:J6"/>
    <mergeCell ref="S1:T1"/>
    <mergeCell ref="A2:T2"/>
    <mergeCell ref="A4:A7"/>
    <mergeCell ref="B4:B7"/>
    <mergeCell ref="C4:E4"/>
    <mergeCell ref="F4:H4"/>
    <mergeCell ref="I4:N4"/>
    <mergeCell ref="O4:Q4"/>
    <mergeCell ref="R4:T4"/>
    <mergeCell ref="C5:C7"/>
    <mergeCell ref="D5:D7"/>
    <mergeCell ref="E5:E7"/>
    <mergeCell ref="F5:F7"/>
    <mergeCell ref="G5:G7"/>
    <mergeCell ref="S5:S6"/>
    <mergeCell ref="T5:T6"/>
    <mergeCell ref="K5:L6"/>
    <mergeCell ref="M5:N6"/>
    <mergeCell ref="O5:O7"/>
    <mergeCell ref="P5:P7"/>
    <mergeCell ref="Q5:Q7"/>
    <mergeCell ref="R5:R6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  <rowBreaks count="1" manualBreakCount="1">
    <brk id="4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1</vt:lpstr>
      <vt:lpstr>ПР 2</vt:lpstr>
      <vt:lpstr>'ПР 1'!Заголовки_для_печати</vt:lpstr>
      <vt:lpstr>'ПР 2'!Заголовки_для_печати</vt:lpstr>
      <vt:lpstr>'ПР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2021-11-26T06:38:42Z</cp:lastPrinted>
  <dcterms:created xsi:type="dcterms:W3CDTF">2021-11-23T06:13:44Z</dcterms:created>
  <dcterms:modified xsi:type="dcterms:W3CDTF">2021-11-26T06:39:43Z</dcterms:modified>
</cp:coreProperties>
</file>