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ПР 1" sheetId="1" r:id="rId1"/>
    <sheet name="ПР 2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'ПР 2'!$A$8:$T$67</definedName>
    <definedName name="_xlnm.Print_Titles" localSheetId="0">'ПР 1'!$4:$6</definedName>
    <definedName name="_xlnm.Print_Titles" localSheetId="1">'ПР 2'!$4:$8</definedName>
    <definedName name="_xlnm.Print_Area" localSheetId="1">'ПР 2'!$A$1:$T$67</definedName>
  </definedNames>
  <calcPr calcId="125725"/>
</workbook>
</file>

<file path=xl/calcChain.xml><?xml version="1.0" encoding="utf-8"?>
<calcChain xmlns="http://schemas.openxmlformats.org/spreadsheetml/2006/main">
  <c r="N60" i="1"/>
  <c r="M60"/>
  <c r="L60"/>
  <c r="K60"/>
  <c r="J60"/>
  <c r="I60"/>
  <c r="N59"/>
  <c r="M59"/>
  <c r="K59"/>
  <c r="J59"/>
  <c r="I59"/>
  <c r="N58"/>
  <c r="M58"/>
  <c r="L58"/>
  <c r="K58"/>
  <c r="J58"/>
  <c r="I58"/>
  <c r="N57"/>
  <c r="M57"/>
  <c r="L57"/>
  <c r="K57"/>
  <c r="J57"/>
  <c r="I57"/>
  <c r="N56"/>
  <c r="M56"/>
  <c r="L56"/>
  <c r="K56"/>
  <c r="J56"/>
  <c r="I56"/>
  <c r="N55"/>
  <c r="M55"/>
  <c r="L55"/>
  <c r="K55"/>
  <c r="J55"/>
  <c r="I55"/>
  <c r="N54"/>
  <c r="M54"/>
  <c r="L54"/>
  <c r="K54"/>
  <c r="J54"/>
  <c r="I54"/>
  <c r="N53"/>
  <c r="M53"/>
  <c r="L53"/>
  <c r="K53"/>
  <c r="J53"/>
  <c r="I53"/>
  <c r="N52"/>
  <c r="M52"/>
  <c r="L52"/>
  <c r="K52"/>
  <c r="J52"/>
  <c r="I52"/>
  <c r="N51"/>
  <c r="M51"/>
  <c r="L51"/>
  <c r="K51"/>
  <c r="J51"/>
  <c r="I51"/>
  <c r="N50"/>
  <c r="M50"/>
  <c r="L50"/>
  <c r="K50"/>
  <c r="J50"/>
  <c r="I50"/>
  <c r="N49"/>
  <c r="M49"/>
  <c r="L49"/>
  <c r="K49"/>
  <c r="J49"/>
  <c r="I49"/>
  <c r="N48"/>
  <c r="M48"/>
  <c r="L48"/>
  <c r="K48"/>
  <c r="J48"/>
  <c r="I48"/>
  <c r="N47"/>
  <c r="M47"/>
  <c r="L47"/>
  <c r="K47"/>
  <c r="J47"/>
  <c r="I47"/>
  <c r="N46"/>
  <c r="M46"/>
  <c r="L46"/>
  <c r="K46"/>
  <c r="J46"/>
  <c r="I46"/>
  <c r="N45"/>
  <c r="M45"/>
  <c r="L45"/>
  <c r="K45"/>
  <c r="J45"/>
  <c r="I45"/>
  <c r="N44"/>
  <c r="M44"/>
  <c r="L44"/>
  <c r="K44"/>
  <c r="J44"/>
  <c r="I44"/>
  <c r="N43"/>
  <c r="M43"/>
  <c r="L43"/>
  <c r="K43"/>
  <c r="J43"/>
  <c r="I43"/>
  <c r="N42"/>
  <c r="M42"/>
  <c r="L42"/>
  <c r="K42"/>
  <c r="J42"/>
  <c r="I42"/>
  <c r="N41"/>
  <c r="M41"/>
  <c r="L41"/>
  <c r="K41"/>
  <c r="J41"/>
  <c r="I41"/>
  <c r="N40"/>
  <c r="M40"/>
  <c r="L40"/>
  <c r="K40"/>
  <c r="J40"/>
  <c r="I40"/>
  <c r="N39"/>
  <c r="M39"/>
  <c r="L39"/>
  <c r="K39"/>
  <c r="J39"/>
  <c r="I39"/>
  <c r="N38"/>
  <c r="M38"/>
  <c r="L38"/>
  <c r="K38"/>
  <c r="J38"/>
  <c r="I38"/>
  <c r="N37"/>
  <c r="M37"/>
  <c r="L37"/>
  <c r="K37"/>
  <c r="J37"/>
  <c r="I37"/>
  <c r="N36"/>
  <c r="M36"/>
  <c r="L36"/>
  <c r="K36"/>
  <c r="J36"/>
  <c r="I36"/>
  <c r="N35"/>
  <c r="M35"/>
  <c r="L35"/>
  <c r="K35"/>
  <c r="J35"/>
  <c r="I35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9"/>
  <c r="M29"/>
  <c r="L29"/>
  <c r="K29"/>
  <c r="J29"/>
  <c r="I29"/>
  <c r="N28"/>
  <c r="M28"/>
  <c r="L28"/>
  <c r="K28"/>
  <c r="J28"/>
  <c r="I28"/>
  <c r="N27"/>
  <c r="M27"/>
  <c r="L27"/>
  <c r="K27"/>
  <c r="J27"/>
  <c r="I27"/>
  <c r="N26"/>
  <c r="M26"/>
  <c r="L26"/>
  <c r="K26"/>
  <c r="J26"/>
  <c r="I26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K21"/>
  <c r="J21"/>
  <c r="I21"/>
  <c r="N20"/>
  <c r="M20"/>
  <c r="L20"/>
  <c r="K20"/>
  <c r="J20"/>
  <c r="I20"/>
  <c r="N19"/>
  <c r="M19"/>
  <c r="L19"/>
  <c r="K19"/>
  <c r="J19"/>
  <c r="I19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L13"/>
  <c r="K13"/>
  <c r="J13"/>
  <c r="I13"/>
  <c r="N12"/>
  <c r="M12"/>
  <c r="L12"/>
  <c r="K12"/>
  <c r="J12"/>
  <c r="I12"/>
  <c r="N11"/>
  <c r="M11"/>
  <c r="L11"/>
  <c r="K11"/>
  <c r="J11"/>
  <c r="I11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H6"/>
  <c r="G6"/>
  <c r="F6"/>
  <c r="E6"/>
  <c r="D6"/>
  <c r="C6"/>
  <c r="C4"/>
  <c r="F13" i="4" l="1"/>
  <c r="P37"/>
  <c r="P30"/>
  <c r="P11" l="1"/>
  <c r="D67"/>
  <c r="G58"/>
  <c r="F58"/>
  <c r="G73"/>
  <c r="F73"/>
  <c r="G62"/>
  <c r="F62"/>
  <c r="G60"/>
  <c r="F60"/>
  <c r="G53"/>
  <c r="F53"/>
  <c r="G46"/>
  <c r="F46"/>
  <c r="G44"/>
  <c r="F44"/>
  <c r="G40"/>
  <c r="F40"/>
  <c r="G38"/>
  <c r="F38"/>
  <c r="G36"/>
  <c r="F36"/>
  <c r="K32"/>
  <c r="F32"/>
  <c r="G31"/>
  <c r="F31"/>
  <c r="G29"/>
  <c r="F29"/>
  <c r="G28"/>
  <c r="F28"/>
  <c r="G26"/>
  <c r="F26"/>
  <c r="G25"/>
  <c r="F25"/>
  <c r="G24"/>
  <c r="F24"/>
  <c r="G21"/>
  <c r="F21"/>
  <c r="G20"/>
  <c r="F20"/>
  <c r="G17"/>
  <c r="F17"/>
  <c r="G14"/>
  <c r="F14"/>
  <c r="G13"/>
  <c r="F66"/>
  <c r="G63"/>
  <c r="F63"/>
  <c r="G55"/>
  <c r="F55"/>
  <c r="G51"/>
  <c r="F51"/>
  <c r="G50"/>
  <c r="F50"/>
  <c r="G49"/>
  <c r="F49"/>
  <c r="G48"/>
  <c r="F48"/>
  <c r="G33"/>
  <c r="F33"/>
  <c r="G22"/>
  <c r="F22"/>
  <c r="G18"/>
  <c r="F18"/>
  <c r="G11"/>
  <c r="F11"/>
  <c r="G10"/>
  <c r="F10"/>
  <c r="C15"/>
  <c r="C67" s="1"/>
  <c r="C62"/>
  <c r="E67"/>
  <c r="D73"/>
  <c r="C73"/>
  <c r="H73" l="1"/>
  <c r="E73" l="1"/>
  <c r="Q30" l="1"/>
  <c r="O30"/>
  <c r="P19"/>
  <c r="O11"/>
  <c r="Q47"/>
  <c r="I73"/>
  <c r="H33"/>
  <c r="H66"/>
  <c r="G66"/>
  <c r="H63"/>
  <c r="H55"/>
  <c r="H51"/>
  <c r="H50"/>
  <c r="H49"/>
  <c r="H48"/>
  <c r="G65"/>
  <c r="H65"/>
  <c r="F65"/>
  <c r="H62"/>
  <c r="H60"/>
  <c r="G57"/>
  <c r="H57"/>
  <c r="F57"/>
  <c r="H54"/>
  <c r="H53"/>
  <c r="H46"/>
  <c r="H44"/>
  <c r="G42"/>
  <c r="H42"/>
  <c r="F42"/>
  <c r="H40"/>
  <c r="H38"/>
  <c r="H36"/>
  <c r="G34"/>
  <c r="H34"/>
  <c r="F34"/>
  <c r="H32"/>
  <c r="H31"/>
  <c r="H29"/>
  <c r="H26"/>
  <c r="H25"/>
  <c r="H24"/>
  <c r="H22"/>
  <c r="H21"/>
  <c r="H20"/>
  <c r="H18"/>
  <c r="H17"/>
  <c r="G16"/>
  <c r="H16"/>
  <c r="F16"/>
  <c r="H11"/>
  <c r="H10"/>
  <c r="K73"/>
  <c r="H30" l="1"/>
  <c r="T33" l="1"/>
  <c r="K11"/>
  <c r="H28"/>
  <c r="H39"/>
  <c r="M30" l="1"/>
  <c r="H47"/>
  <c r="P9" l="1"/>
  <c r="Q9"/>
  <c r="K10"/>
  <c r="L10" s="1"/>
  <c r="I10"/>
  <c r="J10" s="1"/>
  <c r="M10"/>
  <c r="R10"/>
  <c r="T10"/>
  <c r="I11"/>
  <c r="J11" s="1"/>
  <c r="S11"/>
  <c r="M11"/>
  <c r="R11"/>
  <c r="O12"/>
  <c r="P12"/>
  <c r="Q12"/>
  <c r="H13"/>
  <c r="S13"/>
  <c r="S14"/>
  <c r="H14"/>
  <c r="I14"/>
  <c r="J14" s="1"/>
  <c r="M14"/>
  <c r="R14"/>
  <c r="T14"/>
  <c r="O15"/>
  <c r="P15"/>
  <c r="Q15"/>
  <c r="K16"/>
  <c r="L16" s="1"/>
  <c r="S16"/>
  <c r="I17"/>
  <c r="J17" s="1"/>
  <c r="S17"/>
  <c r="M17"/>
  <c r="K18"/>
  <c r="L18" s="1"/>
  <c r="S18"/>
  <c r="O19"/>
  <c r="Q19"/>
  <c r="I20"/>
  <c r="J20" s="1"/>
  <c r="S20"/>
  <c r="K20"/>
  <c r="T20"/>
  <c r="K21"/>
  <c r="L21" s="1"/>
  <c r="S21"/>
  <c r="I22"/>
  <c r="J22" s="1"/>
  <c r="S22"/>
  <c r="M22"/>
  <c r="K22"/>
  <c r="L22" s="1"/>
  <c r="R22"/>
  <c r="O23"/>
  <c r="P23"/>
  <c r="Q23"/>
  <c r="K24"/>
  <c r="L24" s="1"/>
  <c r="S24"/>
  <c r="I25"/>
  <c r="J25" s="1"/>
  <c r="S25"/>
  <c r="M25"/>
  <c r="K25"/>
  <c r="L25" s="1"/>
  <c r="R25"/>
  <c r="S26"/>
  <c r="O27"/>
  <c r="P27"/>
  <c r="Q27"/>
  <c r="I28"/>
  <c r="J28" s="1"/>
  <c r="S28"/>
  <c r="M28"/>
  <c r="K29"/>
  <c r="L29" s="1"/>
  <c r="S29"/>
  <c r="S31"/>
  <c r="I31"/>
  <c r="J31" s="1"/>
  <c r="M31"/>
  <c r="R31"/>
  <c r="T31"/>
  <c r="S32"/>
  <c r="I33"/>
  <c r="J33" s="1"/>
  <c r="S33"/>
  <c r="R33"/>
  <c r="S34"/>
  <c r="O35"/>
  <c r="P35"/>
  <c r="Q35"/>
  <c r="F35"/>
  <c r="S36"/>
  <c r="H35"/>
  <c r="T36"/>
  <c r="O37"/>
  <c r="Q37"/>
  <c r="S38"/>
  <c r="I39"/>
  <c r="S39"/>
  <c r="M39"/>
  <c r="R39"/>
  <c r="S40"/>
  <c r="O41"/>
  <c r="P41"/>
  <c r="Q41"/>
  <c r="F41"/>
  <c r="S42"/>
  <c r="H41"/>
  <c r="T42"/>
  <c r="O43"/>
  <c r="P43"/>
  <c r="Q43"/>
  <c r="G43"/>
  <c r="O45"/>
  <c r="P45"/>
  <c r="Q45"/>
  <c r="F45"/>
  <c r="S46"/>
  <c r="H45"/>
  <c r="T46"/>
  <c r="O47"/>
  <c r="P47"/>
  <c r="T47"/>
  <c r="S48"/>
  <c r="S49"/>
  <c r="I49"/>
  <c r="J49" s="1"/>
  <c r="M49"/>
  <c r="R49"/>
  <c r="T49"/>
  <c r="K50"/>
  <c r="L50" s="1"/>
  <c r="S50"/>
  <c r="I51"/>
  <c r="J51" s="1"/>
  <c r="S51"/>
  <c r="M51"/>
  <c r="T51"/>
  <c r="O52"/>
  <c r="P52"/>
  <c r="Q52"/>
  <c r="S53"/>
  <c r="I54"/>
  <c r="S54"/>
  <c r="M54"/>
  <c r="T54"/>
  <c r="K55"/>
  <c r="L55" s="1"/>
  <c r="S55"/>
  <c r="O56"/>
  <c r="P56"/>
  <c r="Q56"/>
  <c r="I57"/>
  <c r="J57" s="1"/>
  <c r="S57"/>
  <c r="M57"/>
  <c r="T57"/>
  <c r="I58"/>
  <c r="J58" s="1"/>
  <c r="K58"/>
  <c r="T58"/>
  <c r="S58"/>
  <c r="O59"/>
  <c r="P59"/>
  <c r="Q59"/>
  <c r="F59"/>
  <c r="S60"/>
  <c r="H59"/>
  <c r="M60"/>
  <c r="T60"/>
  <c r="O61"/>
  <c r="P61"/>
  <c r="Q61"/>
  <c r="S62"/>
  <c r="I63"/>
  <c r="J63" s="1"/>
  <c r="S63"/>
  <c r="M63"/>
  <c r="K63"/>
  <c r="L63" s="1"/>
  <c r="R63"/>
  <c r="O64"/>
  <c r="P64"/>
  <c r="Q64"/>
  <c r="I65"/>
  <c r="J65" s="1"/>
  <c r="G64"/>
  <c r="M65"/>
  <c r="S65"/>
  <c r="K66"/>
  <c r="I66"/>
  <c r="J66" s="1"/>
  <c r="M66"/>
  <c r="R66"/>
  <c r="T66"/>
  <c r="M73"/>
  <c r="R54" l="1"/>
  <c r="T11"/>
  <c r="R17"/>
  <c r="P67"/>
  <c r="M46"/>
  <c r="M42"/>
  <c r="R57"/>
  <c r="M36"/>
  <c r="T28"/>
  <c r="K65"/>
  <c r="L65" s="1"/>
  <c r="S66"/>
  <c r="G61"/>
  <c r="S61" s="1"/>
  <c r="R60"/>
  <c r="I60"/>
  <c r="J60" s="1"/>
  <c r="F52"/>
  <c r="R52" s="1"/>
  <c r="R46"/>
  <c r="I46"/>
  <c r="J46" s="1"/>
  <c r="R42"/>
  <c r="I42"/>
  <c r="J42" s="1"/>
  <c r="T39"/>
  <c r="R36"/>
  <c r="I36"/>
  <c r="J36" s="1"/>
  <c r="T17"/>
  <c r="F12"/>
  <c r="R12" s="1"/>
  <c r="S10"/>
  <c r="T63"/>
  <c r="M62"/>
  <c r="I62"/>
  <c r="J62" s="1"/>
  <c r="K62"/>
  <c r="L62" s="1"/>
  <c r="K60"/>
  <c r="L60" s="1"/>
  <c r="M59"/>
  <c r="N59" s="1"/>
  <c r="I59"/>
  <c r="J59" s="1"/>
  <c r="M58"/>
  <c r="K57"/>
  <c r="L57" s="1"/>
  <c r="K53"/>
  <c r="L53" s="1"/>
  <c r="R51"/>
  <c r="K49"/>
  <c r="L49" s="1"/>
  <c r="K48"/>
  <c r="L48" s="1"/>
  <c r="K46"/>
  <c r="L46" s="1"/>
  <c r="M45"/>
  <c r="I45"/>
  <c r="J45" s="1"/>
  <c r="S44"/>
  <c r="K44"/>
  <c r="L44" s="1"/>
  <c r="K42"/>
  <c r="L42" s="1"/>
  <c r="M41"/>
  <c r="I41"/>
  <c r="J41" s="1"/>
  <c r="K40"/>
  <c r="L40" s="1"/>
  <c r="K39"/>
  <c r="K38"/>
  <c r="L38" s="1"/>
  <c r="K36"/>
  <c r="L36" s="1"/>
  <c r="M35"/>
  <c r="I35"/>
  <c r="J35" s="1"/>
  <c r="K34"/>
  <c r="L34" s="1"/>
  <c r="M33"/>
  <c r="K31"/>
  <c r="L31" s="1"/>
  <c r="R28"/>
  <c r="K26"/>
  <c r="L26" s="1"/>
  <c r="T25"/>
  <c r="T22"/>
  <c r="R20"/>
  <c r="M20"/>
  <c r="K13"/>
  <c r="L13" s="1"/>
  <c r="H9"/>
  <c r="F9"/>
  <c r="T9"/>
  <c r="O9"/>
  <c r="Q67"/>
  <c r="S64"/>
  <c r="T59"/>
  <c r="R59"/>
  <c r="M48"/>
  <c r="T48"/>
  <c r="I48"/>
  <c r="J48" s="1"/>
  <c r="R48"/>
  <c r="M44"/>
  <c r="T44"/>
  <c r="I44"/>
  <c r="J44" s="1"/>
  <c r="R44"/>
  <c r="M40"/>
  <c r="T40"/>
  <c r="I40"/>
  <c r="J40" s="1"/>
  <c r="R40"/>
  <c r="M38"/>
  <c r="T38"/>
  <c r="I38"/>
  <c r="J38" s="1"/>
  <c r="R38"/>
  <c r="M34"/>
  <c r="T34"/>
  <c r="I34"/>
  <c r="J34" s="1"/>
  <c r="R34"/>
  <c r="M29"/>
  <c r="T29"/>
  <c r="I29"/>
  <c r="J29" s="1"/>
  <c r="R29"/>
  <c r="M24"/>
  <c r="T24"/>
  <c r="I24"/>
  <c r="J24" s="1"/>
  <c r="R24"/>
  <c r="M21"/>
  <c r="T21"/>
  <c r="I21"/>
  <c r="J21" s="1"/>
  <c r="R21"/>
  <c r="M18"/>
  <c r="T18"/>
  <c r="I18"/>
  <c r="J18" s="1"/>
  <c r="R18"/>
  <c r="M55"/>
  <c r="T55"/>
  <c r="I55"/>
  <c r="J55" s="1"/>
  <c r="R55"/>
  <c r="M53"/>
  <c r="T53"/>
  <c r="I53"/>
  <c r="J53" s="1"/>
  <c r="R53"/>
  <c r="M50"/>
  <c r="T50"/>
  <c r="I50"/>
  <c r="J50" s="1"/>
  <c r="R50"/>
  <c r="M32"/>
  <c r="T32"/>
  <c r="I32"/>
  <c r="J32" s="1"/>
  <c r="R32"/>
  <c r="L32"/>
  <c r="M26"/>
  <c r="T26"/>
  <c r="I26"/>
  <c r="J26" s="1"/>
  <c r="R26"/>
  <c r="M16"/>
  <c r="T16"/>
  <c r="I16"/>
  <c r="J16" s="1"/>
  <c r="R16"/>
  <c r="M13"/>
  <c r="T13"/>
  <c r="I13"/>
  <c r="J13" s="1"/>
  <c r="R13"/>
  <c r="H64"/>
  <c r="F64"/>
  <c r="K64"/>
  <c r="L64" s="1"/>
  <c r="H61"/>
  <c r="F61"/>
  <c r="G59"/>
  <c r="G56"/>
  <c r="G52"/>
  <c r="H43"/>
  <c r="H37"/>
  <c r="F30"/>
  <c r="I30" s="1"/>
  <c r="J30" s="1"/>
  <c r="G27"/>
  <c r="H23"/>
  <c r="H19"/>
  <c r="M19" s="1"/>
  <c r="F19"/>
  <c r="I19" s="1"/>
  <c r="J19" s="1"/>
  <c r="G15"/>
  <c r="S15" s="1"/>
  <c r="F15"/>
  <c r="G12"/>
  <c r="G9"/>
  <c r="T65"/>
  <c r="R65"/>
  <c r="T62"/>
  <c r="R62"/>
  <c r="R58"/>
  <c r="H56"/>
  <c r="M56" s="1"/>
  <c r="F56"/>
  <c r="I56" s="1"/>
  <c r="J56" s="1"/>
  <c r="K54"/>
  <c r="H52"/>
  <c r="K51"/>
  <c r="L51" s="1"/>
  <c r="G47"/>
  <c r="K47" s="1"/>
  <c r="L47" s="1"/>
  <c r="F47"/>
  <c r="T45"/>
  <c r="R45"/>
  <c r="G45"/>
  <c r="K43"/>
  <c r="L43" s="1"/>
  <c r="S43"/>
  <c r="F43"/>
  <c r="T41"/>
  <c r="R41"/>
  <c r="G41"/>
  <c r="G37"/>
  <c r="K37" s="1"/>
  <c r="L37" s="1"/>
  <c r="F37"/>
  <c r="T35"/>
  <c r="R35"/>
  <c r="G35"/>
  <c r="K33"/>
  <c r="L33" s="1"/>
  <c r="G30"/>
  <c r="K28"/>
  <c r="L28" s="1"/>
  <c r="H27"/>
  <c r="M27" s="1"/>
  <c r="F27"/>
  <c r="G23"/>
  <c r="K23" s="1"/>
  <c r="L23" s="1"/>
  <c r="F23"/>
  <c r="G19"/>
  <c r="K17"/>
  <c r="L17" s="1"/>
  <c r="H15"/>
  <c r="K14"/>
  <c r="L14" s="1"/>
  <c r="H12"/>
  <c r="L11"/>
  <c r="G67" l="1"/>
  <c r="F67"/>
  <c r="S73"/>
  <c r="I67"/>
  <c r="I9"/>
  <c r="J9" s="1"/>
  <c r="R9"/>
  <c r="K30"/>
  <c r="L30" s="1"/>
  <c r="I27"/>
  <c r="J27" s="1"/>
  <c r="R30"/>
  <c r="I52"/>
  <c r="J52" s="1"/>
  <c r="R19"/>
  <c r="T30"/>
  <c r="K61"/>
  <c r="L61" s="1"/>
  <c r="M9"/>
  <c r="H67"/>
  <c r="M67" s="1"/>
  <c r="I12"/>
  <c r="J12" s="1"/>
  <c r="O67"/>
  <c r="C74"/>
  <c r="K12"/>
  <c r="L12" s="1"/>
  <c r="E74"/>
  <c r="M12"/>
  <c r="T12"/>
  <c r="I23"/>
  <c r="J23" s="1"/>
  <c r="R23"/>
  <c r="I37"/>
  <c r="J37" s="1"/>
  <c r="R37"/>
  <c r="I43"/>
  <c r="J43" s="1"/>
  <c r="R43"/>
  <c r="I47"/>
  <c r="J47" s="1"/>
  <c r="R47"/>
  <c r="M23"/>
  <c r="T23"/>
  <c r="K59"/>
  <c r="L59" s="1"/>
  <c r="S59"/>
  <c r="I61"/>
  <c r="J61" s="1"/>
  <c r="R61"/>
  <c r="M64"/>
  <c r="T64"/>
  <c r="M15"/>
  <c r="T15"/>
  <c r="K19"/>
  <c r="L19" s="1"/>
  <c r="S19"/>
  <c r="S30"/>
  <c r="K35"/>
  <c r="L35" s="1"/>
  <c r="S35"/>
  <c r="K41"/>
  <c r="L41" s="1"/>
  <c r="S41"/>
  <c r="K45"/>
  <c r="L45" s="1"/>
  <c r="S45"/>
  <c r="M52"/>
  <c r="T52"/>
  <c r="S9"/>
  <c r="K9"/>
  <c r="L9" s="1"/>
  <c r="I15"/>
  <c r="J15" s="1"/>
  <c r="R15"/>
  <c r="S27"/>
  <c r="K27"/>
  <c r="L27" s="1"/>
  <c r="M37"/>
  <c r="T37"/>
  <c r="M43"/>
  <c r="T43"/>
  <c r="M47"/>
  <c r="K56"/>
  <c r="L56" s="1"/>
  <c r="S56"/>
  <c r="M61"/>
  <c r="T61"/>
  <c r="I64"/>
  <c r="J64" s="1"/>
  <c r="R64"/>
  <c r="R27"/>
  <c r="K52"/>
  <c r="L52" s="1"/>
  <c r="R56"/>
  <c r="D74"/>
  <c r="T19"/>
  <c r="S23"/>
  <c r="S37"/>
  <c r="S47"/>
  <c r="S12"/>
  <c r="K15"/>
  <c r="L15" s="1"/>
  <c r="T27"/>
  <c r="S52"/>
  <c r="T56"/>
  <c r="S67" l="1"/>
  <c r="R67"/>
  <c r="R73"/>
  <c r="S74"/>
  <c r="T67"/>
  <c r="F74"/>
  <c r="H74"/>
  <c r="T73"/>
  <c r="K67"/>
  <c r="G74"/>
  <c r="T74" l="1"/>
  <c r="R74"/>
  <c r="L67"/>
  <c r="K74"/>
  <c r="N67"/>
  <c r="M74"/>
  <c r="J67"/>
  <c r="I74"/>
</calcChain>
</file>

<file path=xl/sharedStrings.xml><?xml version="1.0" encoding="utf-8"?>
<sst xmlns="http://schemas.openxmlformats.org/spreadsheetml/2006/main" count="275" uniqueCount="192">
  <si>
    <t>Приложение № 1</t>
  </si>
  <si>
    <t>(руб.)</t>
  </si>
  <si>
    <t>Наименование</t>
  </si>
  <si>
    <t>Код раздела, подраздела</t>
  </si>
  <si>
    <t>Проект решения</t>
  </si>
  <si>
    <t>Оклонение</t>
  </si>
  <si>
    <t>в абсолютном значении</t>
  </si>
  <si>
    <t>в процентах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</si>
  <si>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</si>
  <si>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</si>
  <si>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</si>
  <si>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</si>
  <si>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</si>
  <si>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</si>
  <si>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</si>
  <si>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</si>
  <si>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Судебная система</t>
  </si>
  <si>
    <t>0105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</si>
  <si>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</si>
  <si>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</si>
  <si>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Обеспечение проведения выборов и референдумов</t>
  </si>
  <si>
    <t>0107</t>
  </si>
  <si>
    <t>-</t>
  </si>
  <si>
    <t xml:space="preserve">  Резервные фонды</t>
  </si>
  <si>
    <t>0111</t>
  </si>
  <si>
    <t xml:space="preserve">  Другие общегосударственные вопросы</t>
  </si>
  <si>
    <t>0113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</si>
  <si>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</si>
  <si>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</si>
  <si>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</si>
  <si>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</si>
  <si>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</si>
  <si>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</si>
  <si>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</si>
  <si>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</si>
  <si>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>0309</t>
  </si>
  <si>
    <t xml:space="preserve">  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</si>
  <si>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</si>
  <si>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</si>
  <si>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</si>
  <si>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</si>
  <si>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</si>
  <si>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Дорожное хозяйство (дорожные фонды)</t>
  </si>
  <si>
    <t>0409</t>
  </si>
  <si>
    <t xml:space="preserve">  Связь и информатика</t>
  </si>
  <si>
    <t>0410</t>
  </si>
  <si>
    <t xml:space="preserve">  Другие вопросы в области национальной экономики</t>
  </si>
  <si>
    <t>0412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</si>
  <si>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</si>
  <si>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</si>
  <si>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</si>
  <si>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</si>
  <si>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Коммунальное хозяйство</t>
  </si>
  <si>
    <t>0502</t>
  </si>
  <si>
    <t xml:space="preserve">  Благоустройство</t>
  </si>
  <si>
    <t>0503</t>
  </si>
  <si>
    <t xml:space="preserve">  Другие вопросы в области жилищно-коммунального хозяйства</t>
  </si>
  <si>
    <t>0505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</si>
  <si>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</si>
  <si>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</si>
  <si>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</si>
  <si>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</si>
  <si>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>ОБРАЗОВАНИЕ</t>
  </si>
  <si>
    <t>0700</t>
  </si>
  <si>
    <t xml:space="preserve">  Дошкольное образование</t>
  </si>
  <si>
    <t>0701</t>
  </si>
  <si>
    <t xml:space="preserve">  Общее образование</t>
  </si>
  <si>
    <t>0702</t>
  </si>
  <si>
    <t xml:space="preserve">  Дополнительное образование детей</t>
  </si>
  <si>
    <t>0703</t>
  </si>
  <si>
    <t xml:space="preserve">  Молодежная политика</t>
  </si>
  <si>
    <t>0707</t>
  </si>
  <si>
    <t xml:space="preserve">  Другие вопросы в области образования</t>
  </si>
  <si>
    <t>0709</t>
  </si>
  <si>
    <t>КУЛЬТУРА, КИНЕМАТОГРАФИЯ</t>
  </si>
  <si>
    <t>0800</t>
  </si>
  <si>
    <t xml:space="preserve">  Культура</t>
  </si>
  <si>
    <t>0801</t>
  </si>
  <si>
    <t xml:space="preserve">  Другие вопросы в области культуры, кинематографии</t>
  </si>
  <si>
    <t>0804</t>
  </si>
  <si>
    <t>ЗДРАВООХРАНЕНИЕ</t>
  </si>
  <si>
    <t>0900</t>
  </si>
  <si>
    <t xml:space="preserve">  Другие вопросы в области здравоохранения</t>
  </si>
  <si>
    <t>0909</t>
  </si>
  <si>
    <t>СОЦИАЛЬНАЯ ПОЛИТИКА</t>
  </si>
  <si>
    <t>1000</t>
  </si>
  <si>
    <t xml:space="preserve">  Пенсионное обеспечение</t>
  </si>
  <si>
    <t>1001</t>
  </si>
  <si>
    <t xml:space="preserve">  Социальное обеспечение населения</t>
  </si>
  <si>
    <t>1003</t>
  </si>
  <si>
    <t xml:space="preserve">  Охрана семьи и детства</t>
  </si>
  <si>
    <t>1004</t>
  </si>
  <si>
    <t xml:space="preserve">  Другие вопросы в области социальной политики</t>
  </si>
  <si>
    <t>1006</t>
  </si>
  <si>
    <t>ФИЗИЧЕСКАЯ КУЛЬТУРА И СПОРТ</t>
  </si>
  <si>
    <t>1100</t>
  </si>
  <si>
    <t xml:space="preserve">  Физическая культура</t>
  </si>
  <si>
    <t>1101</t>
  </si>
  <si>
    <t xml:space="preserve">  Массовый спорт</t>
  </si>
  <si>
    <t>1102</t>
  </si>
  <si>
    <t xml:space="preserve">  Спорт высших достижений</t>
  </si>
  <si>
    <t>1103</t>
  </si>
  <si>
    <t xml:space="preserve">  Другие вопросы в области физической культуры и спорта</t>
  </si>
  <si>
    <t>1105</t>
  </si>
  <si>
    <t>1300</t>
  </si>
  <si>
    <t>1301</t>
  </si>
  <si>
    <t>Итого</t>
  </si>
  <si>
    <t>ИТОГО</t>
  </si>
  <si>
    <t>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годы"</t>
  </si>
  <si>
    <t xml:space="preserve">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</si>
  <si>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>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</si>
  <si>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 xml:space="preserve">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</si>
  <si>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 xml:space="preserve">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</si>
  <si>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>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</si>
  <si>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 xml:space="preserve">  Подпрограмма № 1 "Проведение  капитального ремонта многоквартирных домов"</t>
  </si>
  <si>
    <t>Муниципальная  программа "Капитальный ремонт многоквартирных домов"</t>
  </si>
  <si>
    <t xml:space="preserve">  Подпрограмма № 2 "Подготовка объектов  и систем жизнеобеспечения к работе в отопительный период"</t>
  </si>
  <si>
    <t xml:space="preserve">  Подпрограмма № 1 "Поддержка развития  товариществ собственников недвижимости в многоквартиных домах"</t>
  </si>
  <si>
    <t>Муниципальная  программа "Создание условий для развития жилищно-коммунального  хозяйства"</t>
  </si>
  <si>
    <t xml:space="preserve">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города Апатиты"</t>
  </si>
  <si>
    <t xml:space="preserve">  Подпрограмма 2 "Развитие системы предоставления государственных и муниципальных услуг по принципу "одного окна"</t>
  </si>
  <si>
    <t xml:space="preserve">  Подпрограмма № 1 "Развитие современной информационной и телекоммуникационной инфраструктуры органов местного самоуправления"</t>
  </si>
  <si>
    <t>Муниципальная  программа "Информационное общество"</t>
  </si>
  <si>
    <t xml:space="preserve">  Аналитическая ведомственная целевая программа №4 "Обеспечение деятельности муниципального казенного учреждения "Централизованная бухгалтерия Администрации города Апатиты"</t>
  </si>
  <si>
    <t xml:space="preserve">  Аналитическая ведомственная целевая программа №3 "Обеспечение деятельности муниципального казенного учреждения города Апатиты "Управление материально- технического обеспечения деятельности органов местного самоуправления города Апатиты""</t>
  </si>
  <si>
    <t xml:space="preserve">  Аналитическая ведомственная целевая программа №2 "Обеспечение деятельности Администрации муниципального образования город Апатиты с подведомственной территорией Мурманской области"</t>
  </si>
  <si>
    <t xml:space="preserve">  Аналитическая ведомственная целевая программа №1 "Развитие архивного дела на территории муниципального образования город Апатиты с подведомственной территорией Мурманской области"</t>
  </si>
  <si>
    <t>Муниципальная  программа "Муниципальное управление"</t>
  </si>
  <si>
    <t xml:space="preserve">  Подпрограмма № 1 "Обеспечение эффективного управления муниципальными финансами"</t>
  </si>
  <si>
    <t>Муниципальная  программа "Управление муниципальными финансами"</t>
  </si>
  <si>
    <t xml:space="preserve">  Подпрограмма № 1 " Создание условий для ведения бизнеса на территории города Апатиты"</t>
  </si>
  <si>
    <t>Муниципальная  программа "Экономический потенциал "</t>
  </si>
  <si>
    <t xml:space="preserve">  Подпрограмма "Энергосбережение и  повышение энергетической эффективности"</t>
  </si>
  <si>
    <t>Муниципальная  программа "Энергоэффективность и развитие энергетики"</t>
  </si>
  <si>
    <t xml:space="preserve">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</si>
  <si>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 xml:space="preserve">  Подпрограмма № 2 "Транспортное  обслуживание населения"</t>
  </si>
  <si>
    <t xml:space="preserve">  Подпрограмма № 1 "Развитие дорожного  хозяйства"</t>
  </si>
  <si>
    <t>Муниципальная  программа "Развитие транспортной системы"</t>
  </si>
  <si>
    <t xml:space="preserve">  Подпрограмма №1 "Обеспечение  экологической безопасности"</t>
  </si>
  <si>
    <t>Муниципальная  программа "Охрана окружающей среды"</t>
  </si>
  <si>
    <t>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</t>
  </si>
  <si>
    <t xml:space="preserve">  Аналитическая ведомственная целевая  программа "Обеспечение деятельности Муниципального казенного учреждения  "Служба гражданской защиты города Апатиты"</t>
  </si>
  <si>
    <t xml:space="preserve">  Подпрограмма № 3 "Обеспечение  безопасности и защиты населения в области гражданской обороны и чрезвычайных  ситуаций"</t>
  </si>
  <si>
    <t>0720000000</t>
  </si>
  <si>
    <t xml:space="preserve">  Подпрограмма № 2 "Профилактика наркомании, алкоголизма и употребления табака в молодежной среде города Апатиты"</t>
  </si>
  <si>
    <t>Муниципальная  программа "Обеспечение общественного порядка и безопасности населения  города Апатиты"</t>
  </si>
  <si>
    <t xml:space="preserve">  Подпрограмма № 2 "Обеспечение жильем  молодых семей города Апатиты"</t>
  </si>
  <si>
    <t xml:space="preserve">  Подпрограмма № 1 "Поддержка и  стимулирование жилищного строительства в городе Апатиты"</t>
  </si>
  <si>
    <t>Муниципальная  программа "Обеспечение доступным и комфортным жильем и коммунальными  услугами населения города"</t>
  </si>
  <si>
    <t xml:space="preserve">  Подпрограмма № 3 "Внешнее благоустройство городских территорий"</t>
  </si>
  <si>
    <t xml:space="preserve">  Подпрограмма № 2 "Наружное уличное освещение"</t>
  </si>
  <si>
    <t xml:space="preserve">  Подпрограмма № 1 "Организация сферы  ритуальных услуг"</t>
  </si>
  <si>
    <t>Муниципальная  программа "Обеспечение комфортной среды проживания населения  города"</t>
  </si>
  <si>
    <t xml:space="preserve">  Ведомственная  целевая программа  "Услуги учреждений культуры и молодёжной политики"</t>
  </si>
  <si>
    <t xml:space="preserve">  Подпрограмма № 2  "Вовлечение молодежи в социальную практику"</t>
  </si>
  <si>
    <t xml:space="preserve">  Подпрограмма № 1 "Культура"</t>
  </si>
  <si>
    <t>Муниципальная программа "Развитие культуры и молодежной политики, сохранение культурного наследия города"</t>
  </si>
  <si>
    <t xml:space="preserve">  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</si>
  <si>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 xml:space="preserve">  Подпрограмма № 2 "Развитие спортивной инфраструктуры"</t>
  </si>
  <si>
    <t xml:space="preserve">  Подпрограмма № 1 "Развитие массового спорта"</t>
  </si>
  <si>
    <t>Муниципальная программа "Развитие физической культуры и спорта"</t>
  </si>
  <si>
    <t xml:space="preserve">  Подпрограмма № 2 "Поддержка социально ориентированных организаций"</t>
  </si>
  <si>
    <t xml:space="preserve">  Подпрограмма № 1 "Социальная поддержка отдельных категорий граждан"</t>
  </si>
  <si>
    <t>Муниципальная программа "Социальная поддержка граждан и социально ориентированных организаций"</t>
  </si>
  <si>
    <r>
      <t xml:space="preserve">  Ведомственная целевая программа "Развитие дошкольного, общего и дополнительного образования детей"</t>
    </r>
    <r>
      <rPr>
        <sz val="9"/>
        <color theme="1"/>
        <rFont val="Times New Roman"/>
        <family val="1"/>
        <charset val="204"/>
      </rPr>
      <t xml:space="preserve"> на 2021-2023 годы</t>
    </r>
  </si>
  <si>
    <t xml:space="preserve">  Подпрограмма № 1  "Развитие современной системы образования"</t>
  </si>
  <si>
    <t>Муниципальная программа "Развитие образования"</t>
  </si>
  <si>
    <t>гр.17-гр.8</t>
  </si>
  <si>
    <t>гр.16-гр.7</t>
  </si>
  <si>
    <t>гр.15-гр.6</t>
  </si>
  <si>
    <t>%%</t>
  </si>
  <si>
    <t>сумма</t>
  </si>
  <si>
    <t>2023 год</t>
  </si>
  <si>
    <t>2022 год</t>
  </si>
  <si>
    <t>Отклонение (проект решения с паспортами МП)</t>
  </si>
  <si>
    <t>Утверждено в паспортах муниципальных программ (с учетом проектов программ, представленных с проектом решения о бюджете)</t>
  </si>
  <si>
    <t>Отклонение</t>
  </si>
  <si>
    <t>Предусмотрено проектом решения о бюджете</t>
  </si>
  <si>
    <t>Утверждено решением о бюджете</t>
  </si>
  <si>
    <t>Код целевой статьи</t>
  </si>
  <si>
    <t>Сравнительный анализ объемов бюджетных ассигнований, предусмотренных проектом решения о бюджете на реализацию муниципальных программ города Апатиты, с объемами финансового обеспечения программ, указанными в их действующих паспортах</t>
  </si>
  <si>
    <t>Приложение № 2</t>
  </si>
  <si>
    <t>2024 год</t>
  </si>
  <si>
    <t xml:space="preserve">  Гражданская оборона</t>
  </si>
  <si>
    <t xml:space="preserve">  Лесное хозяйство</t>
  </si>
  <si>
    <t>0407</t>
  </si>
  <si>
    <t>ОБСЛУЖИВАНИЕ ГОСУДАРСТВЕННОГО (МУНИЦИПАЛЬНОГО) ДОЛГА</t>
  </si>
  <si>
    <t xml:space="preserve">  Обслуживание государственного (муниципального) внутреннего долга</t>
  </si>
  <si>
    <t>Условно утвержденные расходы</t>
  </si>
  <si>
    <t>Изменение бюджетных ассигнований (муниципальным программам города Апатиты и непрограммным направлениям деятельности) по разделам, подразделам бюджетной классификации на 2022-2024 годы</t>
  </si>
  <si>
    <t xml:space="preserve">  Миграционная политика</t>
  </si>
  <si>
    <t>0311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</si>
</sst>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  <family val="2"/>
    </font>
    <font>
      <b/>
      <sz val="12"/>
      <color rgb="FF000000"/>
      <name val="Arial Cy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" fontId="2" fillId="2" borderId="12">
      <alignment horizontal="right" vertical="top" shrinkToFit="1"/>
    </xf>
    <xf numFmtId="0" fontId="3" fillId="0" borderId="13"/>
    <xf numFmtId="49" fontId="3" fillId="0" borderId="12">
      <alignment horizontal="left" vertical="top" wrapText="1"/>
    </xf>
    <xf numFmtId="0" fontId="4" fillId="0" borderId="0">
      <alignment horizontal="center" wrapText="1"/>
    </xf>
    <xf numFmtId="0" fontId="3" fillId="0" borderId="12">
      <alignment horizontal="center" vertical="center" shrinkToFit="1"/>
    </xf>
    <xf numFmtId="0" fontId="2" fillId="0" borderId="12">
      <alignment horizontal="left"/>
    </xf>
    <xf numFmtId="4" fontId="3" fillId="5" borderId="12">
      <alignment horizontal="right" vertical="top" shrinkToFit="1"/>
    </xf>
  </cellStyleXfs>
  <cellXfs count="88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right"/>
    </xf>
    <xf numFmtId="0" fontId="6" fillId="0" borderId="0" xfId="0" applyFont="1"/>
    <xf numFmtId="164" fontId="0" fillId="0" borderId="0" xfId="0" applyNumberFormat="1"/>
    <xf numFmtId="165" fontId="6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165" fontId="7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5" fillId="0" borderId="0" xfId="0" applyFont="1"/>
    <xf numFmtId="165" fontId="7" fillId="0" borderId="11" xfId="0" applyNumberFormat="1" applyFont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0" fillId="0" borderId="0" xfId="0" applyFont="1"/>
    <xf numFmtId="165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10" fillId="0" borderId="12" xfId="1" applyNumberFormat="1" applyFont="1" applyFill="1" applyAlignment="1" applyProtection="1">
      <alignment horizontal="left" vertical="top" wrapText="1"/>
    </xf>
    <xf numFmtId="165" fontId="7" fillId="0" borderId="1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5" fillId="0" borderId="0" xfId="0" applyNumberFormat="1" applyFont="1"/>
    <xf numFmtId="0" fontId="15" fillId="3" borderId="12" xfId="1" quotePrefix="1" applyNumberFormat="1" applyFont="1" applyFill="1" applyAlignment="1" applyProtection="1">
      <alignment horizontal="left" vertical="top" wrapText="1"/>
    </xf>
    <xf numFmtId="4" fontId="15" fillId="3" borderId="12" xfId="2" applyNumberFormat="1" applyFont="1" applyFill="1" applyBorder="1" applyAlignment="1" applyProtection="1">
      <alignment horizontal="right" vertical="top" shrinkToFit="1"/>
    </xf>
    <xf numFmtId="0" fontId="16" fillId="3" borderId="12" xfId="1" quotePrefix="1" applyNumberFormat="1" applyFont="1" applyFill="1" applyAlignment="1" applyProtection="1">
      <alignment horizontal="left" vertical="top" wrapText="1"/>
    </xf>
    <xf numFmtId="4" fontId="16" fillId="3" borderId="12" xfId="2" applyNumberFormat="1" applyFont="1" applyFill="1" applyBorder="1" applyAlignment="1" applyProtection="1">
      <alignment horizontal="right" vertical="top" shrinkToFit="1"/>
    </xf>
    <xf numFmtId="0" fontId="17" fillId="3" borderId="12" xfId="1" quotePrefix="1" applyNumberFormat="1" applyFont="1" applyFill="1" applyAlignment="1" applyProtection="1">
      <alignment horizontal="left" vertical="top" wrapText="1"/>
    </xf>
    <xf numFmtId="4" fontId="17" fillId="3" borderId="12" xfId="2" applyNumberFormat="1" applyFont="1" applyFill="1" applyBorder="1" applyAlignment="1" applyProtection="1">
      <alignment horizontal="right" vertical="top" shrinkToFit="1"/>
    </xf>
    <xf numFmtId="0" fontId="2" fillId="3" borderId="14" xfId="4" applyNumberFormat="1" applyFont="1" applyFill="1" applyBorder="1" applyAlignment="1" applyProtection="1">
      <alignment horizontal="left"/>
    </xf>
    <xf numFmtId="4" fontId="2" fillId="3" borderId="12" xfId="5" applyNumberFormat="1" applyFont="1" applyFill="1" applyAlignment="1" applyProtection="1">
      <alignment horizontal="right" vertical="top" shrinkToFi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3" fillId="0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6" fillId="3" borderId="12" xfId="1" applyNumberFormat="1" applyFont="1" applyFill="1" applyAlignment="1" applyProtection="1">
      <alignment horizontal="left" vertical="top" wrapText="1"/>
    </xf>
  </cellXfs>
  <cellStyles count="8">
    <cellStyle name="xl24" xfId="4"/>
    <cellStyle name="xl31" xfId="5"/>
    <cellStyle name="xl33" xfId="6"/>
    <cellStyle name="xl34" xfId="1"/>
    <cellStyle name="xl36" xfId="2"/>
    <cellStyle name="xl38" xfId="3"/>
    <cellStyle name="xl39" xfId="7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,%20&#1088;&#1072;&#1089;&#1095;&#1077;&#1090;&#1099;/&#1058;&#1072;&#1073;&#1083;&#1080;&#1094;&#1099;,%20&#1088;&#1072;&#1089;&#1095;&#1077;&#1090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,%20&#1088;&#1072;&#1089;&#1095;&#1077;&#1090;&#109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72;&#1082;&#1083;&#1102;&#1095;&#1077;&#1085;&#1080;&#1103;%20&#1085;&#1072;%20&#1087;&#1088;&#1086;&#1077;&#1082;&#1090;&#1099;%20&#1088;&#1077;&#1096;&#1077;&#1085;&#1080;&#1081;\2022\&#1048;&#1102;&#1085;&#1100;%202022\&#1056;&#1040;&#1057;&#1063;&#1045;&#1058;&#1067;%20&#1076;&#1083;&#1103;%20&#1091;&#1090;&#1086;&#1095;&#1085;&#1077;&#1085;&#1080;&#1103;%20-%20&#1080;&#1102;&#1085;&#1100;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1"/>
      <sheetName val="Таблица 2"/>
      <sheetName val="Таблица 3"/>
      <sheetName val="Таблица 4"/>
      <sheetName val="МП"/>
      <sheetName val="пр.8_решение"/>
      <sheetName val="пр 8_для уточнения"/>
      <sheetName val="Лист1"/>
      <sheetName val="пункты"/>
    </sheetNames>
    <sheetDataSet>
      <sheetData sheetId="0"/>
      <sheetData sheetId="1"/>
      <sheetData sheetId="2"/>
      <sheetData sheetId="3"/>
      <sheetData sheetId="4"/>
      <sheetData sheetId="5">
        <row r="1590">
          <cell r="G1590">
            <v>3177660421.8099999</v>
          </cell>
          <cell r="H1590">
            <v>2825221016.1999998</v>
          </cell>
          <cell r="I1590">
            <v>13728766.439999999</v>
          </cell>
        </row>
      </sheetData>
      <sheetData sheetId="6">
        <row r="6">
          <cell r="G6">
            <v>63383848.329999998</v>
          </cell>
          <cell r="H6">
            <v>13917089.08</v>
          </cell>
        </row>
        <row r="189">
          <cell r="G189">
            <v>1728603043.8499999</v>
          </cell>
          <cell r="H189">
            <v>1760543644.6400001</v>
          </cell>
        </row>
        <row r="330">
          <cell r="G330">
            <v>22563316.239999998</v>
          </cell>
          <cell r="H330">
            <v>15877824.41</v>
          </cell>
        </row>
        <row r="383">
          <cell r="G383">
            <v>1688517.44</v>
          </cell>
          <cell r="H383">
            <v>500000</v>
          </cell>
        </row>
        <row r="403">
          <cell r="G403">
            <v>93904958.560000002</v>
          </cell>
          <cell r="H403">
            <v>50000</v>
          </cell>
        </row>
        <row r="440">
          <cell r="G440">
            <v>177552227.78999999</v>
          </cell>
          <cell r="H440">
            <v>175729137.78999999</v>
          </cell>
        </row>
        <row r="525">
          <cell r="G525">
            <v>101250333.61</v>
          </cell>
          <cell r="H525">
            <v>2018786.1</v>
          </cell>
        </row>
        <row r="590">
          <cell r="G590">
            <v>10047249</v>
          </cell>
          <cell r="H590">
            <v>3806028</v>
          </cell>
        </row>
        <row r="627">
          <cell r="G627">
            <v>211637607.25999999</v>
          </cell>
          <cell r="H627">
            <v>221686402.94999999</v>
          </cell>
        </row>
        <row r="730">
          <cell r="G730">
            <v>5067248.1900000004</v>
          </cell>
          <cell r="H730">
            <v>2835625.89</v>
          </cell>
        </row>
        <row r="841">
          <cell r="G841">
            <v>31258656.870000001</v>
          </cell>
          <cell r="H841">
            <v>27880226.140000001</v>
          </cell>
        </row>
        <row r="870">
          <cell r="G870">
            <v>18414297.530000001</v>
          </cell>
          <cell r="H870">
            <v>11460297.5</v>
          </cell>
        </row>
        <row r="934">
          <cell r="G934">
            <v>9590053.6999999993</v>
          </cell>
          <cell r="H934">
            <v>4464200</v>
          </cell>
        </row>
        <row r="959">
          <cell r="G959">
            <v>752976</v>
          </cell>
          <cell r="H959">
            <v>860544</v>
          </cell>
        </row>
        <row r="972">
          <cell r="G972">
            <v>2377782.56</v>
          </cell>
          <cell r="H972">
            <v>2090924</v>
          </cell>
        </row>
        <row r="985">
          <cell r="G985">
            <v>2825598.42</v>
          </cell>
        </row>
        <row r="1013">
          <cell r="G1013">
            <v>25770866.609999999</v>
          </cell>
          <cell r="H1013">
            <v>24132636.98</v>
          </cell>
        </row>
        <row r="1045">
          <cell r="G1045">
            <v>13482268.57</v>
          </cell>
          <cell r="H1045">
            <v>16874409.5</v>
          </cell>
        </row>
        <row r="1129">
          <cell r="G1129">
            <v>194232630.65000001</v>
          </cell>
          <cell r="H1129">
            <v>124912836.70999999</v>
          </cell>
        </row>
        <row r="1226">
          <cell r="G1226">
            <v>18707523.739999998</v>
          </cell>
          <cell r="H1226">
            <v>6508346.21</v>
          </cell>
        </row>
        <row r="1267">
          <cell r="G1267">
            <v>1399349</v>
          </cell>
          <cell r="H1267">
            <v>400941</v>
          </cell>
        </row>
        <row r="1296">
          <cell r="G1296">
            <v>16654321.060000001</v>
          </cell>
          <cell r="H1296">
            <v>18190500</v>
          </cell>
        </row>
        <row r="1310">
          <cell r="G1310">
            <v>5283907.84</v>
          </cell>
          <cell r="H1310">
            <v>4013087</v>
          </cell>
        </row>
        <row r="1324">
          <cell r="G1324">
            <v>238787334.63999999</v>
          </cell>
          <cell r="H1324">
            <v>231051666.78</v>
          </cell>
        </row>
        <row r="1463">
          <cell r="G1463">
            <v>46330444.079999998</v>
          </cell>
          <cell r="H1463">
            <v>40789667.299999997</v>
          </cell>
        </row>
        <row r="1483">
          <cell r="G1483">
            <v>13828509.49</v>
          </cell>
          <cell r="H1483">
            <v>14354833.23</v>
          </cell>
        </row>
        <row r="1492">
          <cell r="G1492">
            <v>480590</v>
          </cell>
          <cell r="H1492">
            <v>433979</v>
          </cell>
        </row>
        <row r="1515">
          <cell r="G1515">
            <v>15405114.529999999</v>
          </cell>
          <cell r="H1515">
            <v>16062047.18</v>
          </cell>
        </row>
        <row r="1540">
          <cell r="G1540">
            <v>1013378</v>
          </cell>
          <cell r="H1540">
            <v>0</v>
          </cell>
        </row>
        <row r="1553">
          <cell r="G1553">
            <v>13812801.58</v>
          </cell>
          <cell r="H1553">
            <v>13728766.439999999</v>
          </cell>
        </row>
        <row r="1576">
          <cell r="G1576">
            <v>30844678.48</v>
          </cell>
          <cell r="H1576">
            <v>24829491.850000001</v>
          </cell>
        </row>
        <row r="1665">
          <cell r="G1665">
            <v>42902914.450000003</v>
          </cell>
          <cell r="H1665">
            <v>43795822.159999996</v>
          </cell>
        </row>
        <row r="1702">
          <cell r="G1702">
            <v>181703192.84</v>
          </cell>
        </row>
        <row r="1730">
          <cell r="G1730">
            <v>3346756935.9100003</v>
          </cell>
          <cell r="H1730">
            <v>2826075785.9200001</v>
          </cell>
          <cell r="I1730">
            <v>13728766.439999999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1"/>
      <sheetName val="Таблица 2"/>
      <sheetName val="Таблица 3"/>
      <sheetName val="Таблица 4"/>
      <sheetName val="МП"/>
      <sheetName val="пр.8_решение"/>
      <sheetName val="пр 8_для уточнения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G6">
            <v>42686328.030000001</v>
          </cell>
        </row>
      </sheetData>
      <sheetData sheetId="6">
        <row r="6">
          <cell r="G6">
            <v>48158252.969999999</v>
          </cell>
          <cell r="I6">
            <v>0</v>
          </cell>
        </row>
        <row r="161">
          <cell r="I161">
            <v>0</v>
          </cell>
        </row>
        <row r="311">
          <cell r="I311">
            <v>0</v>
          </cell>
        </row>
        <row r="353">
          <cell r="I353">
            <v>0</v>
          </cell>
        </row>
        <row r="358">
          <cell r="G358">
            <v>364995</v>
          </cell>
          <cell r="H358">
            <v>364995</v>
          </cell>
          <cell r="I358">
            <v>0</v>
          </cell>
        </row>
        <row r="370">
          <cell r="I370">
            <v>0</v>
          </cell>
        </row>
        <row r="392">
          <cell r="I392">
            <v>0</v>
          </cell>
        </row>
        <row r="467">
          <cell r="I467">
            <v>0</v>
          </cell>
        </row>
        <row r="527">
          <cell r="I527">
            <v>0</v>
          </cell>
        </row>
        <row r="548">
          <cell r="I548">
            <v>0</v>
          </cell>
        </row>
        <row r="641">
          <cell r="I641">
            <v>0</v>
          </cell>
        </row>
        <row r="752">
          <cell r="I752">
            <v>0</v>
          </cell>
        </row>
        <row r="781">
          <cell r="I781">
            <v>0</v>
          </cell>
        </row>
        <row r="864">
          <cell r="I864">
            <v>0</v>
          </cell>
        </row>
        <row r="877">
          <cell r="I877">
            <v>0</v>
          </cell>
        </row>
        <row r="884">
          <cell r="I884">
            <v>0</v>
          </cell>
        </row>
        <row r="912">
          <cell r="I912">
            <v>0</v>
          </cell>
        </row>
        <row r="926">
          <cell r="G926">
            <v>120000</v>
          </cell>
          <cell r="H926">
            <v>120000</v>
          </cell>
          <cell r="I926">
            <v>0</v>
          </cell>
        </row>
        <row r="933">
          <cell r="I933">
            <v>0</v>
          </cell>
        </row>
        <row r="944">
          <cell r="I944">
            <v>0</v>
          </cell>
        </row>
        <row r="994">
          <cell r="I994">
            <v>0</v>
          </cell>
        </row>
        <row r="1091">
          <cell r="I1091">
            <v>0</v>
          </cell>
        </row>
        <row r="1114">
          <cell r="G1114">
            <v>4646000</v>
          </cell>
          <cell r="H1114">
            <v>96000</v>
          </cell>
          <cell r="I1114">
            <v>0</v>
          </cell>
        </row>
        <row r="1127">
          <cell r="I1127">
            <v>0</v>
          </cell>
        </row>
        <row r="1146">
          <cell r="I1146">
            <v>0</v>
          </cell>
        </row>
        <row r="1160">
          <cell r="I1160">
            <v>0</v>
          </cell>
        </row>
        <row r="1174">
          <cell r="I1174">
            <v>0</v>
          </cell>
        </row>
        <row r="1206">
          <cell r="I1206">
            <v>0</v>
          </cell>
        </row>
        <row r="1313">
          <cell r="I1313">
            <v>0</v>
          </cell>
        </row>
        <row r="1333">
          <cell r="I1333">
            <v>0</v>
          </cell>
        </row>
        <row r="1342">
          <cell r="I1342">
            <v>0</v>
          </cell>
        </row>
        <row r="1365">
          <cell r="I1365">
            <v>0</v>
          </cell>
        </row>
        <row r="1388">
          <cell r="I1388">
            <v>0</v>
          </cell>
        </row>
        <row r="1406">
          <cell r="G1406">
            <v>10100</v>
          </cell>
          <cell r="H1406">
            <v>10100</v>
          </cell>
          <cell r="I1406">
            <v>0</v>
          </cell>
        </row>
        <row r="1414">
          <cell r="I1414">
            <v>13728766.439999999</v>
          </cell>
        </row>
        <row r="1432">
          <cell r="I1432">
            <v>0</v>
          </cell>
        </row>
        <row r="1531">
          <cell r="I1531">
            <v>0</v>
          </cell>
        </row>
        <row r="1546">
          <cell r="G1546">
            <v>58300</v>
          </cell>
          <cell r="H1546">
            <v>58300</v>
          </cell>
          <cell r="I1546">
            <v>0</v>
          </cell>
        </row>
        <row r="1568">
          <cell r="H1568">
            <v>0</v>
          </cell>
          <cell r="I1568">
            <v>0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сн.хар."/>
      <sheetName val="Функц.клас."/>
      <sheetName val="Ведом.клас."/>
      <sheetName val="Кап. вложения"/>
      <sheetName val="Приложение 1 Изм. по разд"/>
      <sheetName val="Приложение 2 Дор.фонд"/>
    </sheetNames>
    <sheetDataSet>
      <sheetData sheetId="0">
        <row r="2">
          <cell r="B2" t="str">
            <v>Утвержденные бюджетные назначения  (решение от 22.02.2022 № 415)</v>
          </cell>
        </row>
        <row r="5">
          <cell r="B5" t="str">
            <v>2022 год</v>
          </cell>
          <cell r="C5" t="str">
            <v>2023  год</v>
          </cell>
          <cell r="D5" t="str">
            <v>2024 год</v>
          </cell>
          <cell r="E5" t="str">
            <v>2021 год</v>
          </cell>
          <cell r="F5" t="str">
            <v>2022  год</v>
          </cell>
          <cell r="G5" t="str">
            <v>2023 год</v>
          </cell>
          <cell r="H5" t="str">
            <v>2022 год</v>
          </cell>
          <cell r="I5" t="str">
            <v>2023  год</v>
          </cell>
          <cell r="J5" t="str">
            <v>2024 год</v>
          </cell>
          <cell r="K5" t="str">
            <v>2022 год</v>
          </cell>
          <cell r="L5" t="str">
            <v>2023  год</v>
          </cell>
          <cell r="M5" t="str">
            <v>2024 год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0"/>
  <sheetViews>
    <sheetView tabSelected="1" view="pageBreakPreview" zoomScale="60" workbookViewId="0">
      <selection activeCell="A4" sqref="A1:XFD1048576"/>
    </sheetView>
  </sheetViews>
  <sheetFormatPr defaultRowHeight="12.75"/>
  <cols>
    <col min="1" max="1" width="49.5703125" style="1" bestFit="1" customWidth="1"/>
    <col min="2" max="2" width="11.42578125" style="1" bestFit="1" customWidth="1"/>
    <col min="3" max="8" width="14.5703125" style="1" bestFit="1" customWidth="1"/>
    <col min="9" max="11" width="15.28515625" style="1" bestFit="1" customWidth="1"/>
    <col min="12" max="12" width="10.140625" style="1" customWidth="1"/>
    <col min="13" max="13" width="10.28515625" style="1" customWidth="1"/>
    <col min="14" max="14" width="8.140625" style="1" bestFit="1" customWidth="1"/>
    <col min="15" max="15" width="9.5703125" style="1" bestFit="1" customWidth="1"/>
    <col min="16" max="16384" width="9.140625" style="1"/>
  </cols>
  <sheetData>
    <row r="1" spans="1:14">
      <c r="M1" s="1" t="s">
        <v>0</v>
      </c>
    </row>
    <row r="2" spans="1:14">
      <c r="A2" s="51" t="s">
        <v>189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>
      <c r="N3" s="1" t="s">
        <v>1</v>
      </c>
    </row>
    <row r="4" spans="1:14" ht="27" customHeight="1">
      <c r="A4" s="52" t="s">
        <v>2</v>
      </c>
      <c r="B4" s="53" t="s">
        <v>3</v>
      </c>
      <c r="C4" s="54" t="str">
        <f>[3]Осн.хар.!B2</f>
        <v>Утвержденные бюджетные назначения  (решение от 22.02.2022 № 415)</v>
      </c>
      <c r="D4" s="55"/>
      <c r="E4" s="56"/>
      <c r="F4" s="54" t="s">
        <v>4</v>
      </c>
      <c r="G4" s="55"/>
      <c r="H4" s="56"/>
      <c r="I4" s="60" t="s">
        <v>5</v>
      </c>
      <c r="J4" s="61"/>
      <c r="K4" s="61"/>
      <c r="L4" s="61"/>
      <c r="M4" s="61"/>
      <c r="N4" s="62"/>
    </row>
    <row r="5" spans="1:14" ht="27" customHeight="1">
      <c r="A5" s="52"/>
      <c r="B5" s="53"/>
      <c r="C5" s="57"/>
      <c r="D5" s="58"/>
      <c r="E5" s="59"/>
      <c r="F5" s="57"/>
      <c r="G5" s="58"/>
      <c r="H5" s="59"/>
      <c r="I5" s="60" t="s">
        <v>6</v>
      </c>
      <c r="J5" s="61"/>
      <c r="K5" s="62"/>
      <c r="L5" s="63" t="s">
        <v>7</v>
      </c>
      <c r="M5" s="64"/>
      <c r="N5" s="65"/>
    </row>
    <row r="6" spans="1:14" ht="27" customHeight="1">
      <c r="A6" s="52"/>
      <c r="B6" s="53"/>
      <c r="C6" s="2" t="str">
        <f>[3]Осн.хар.!B5</f>
        <v>2022 год</v>
      </c>
      <c r="D6" s="2" t="str">
        <f>[3]Осн.хар.!C5</f>
        <v>2023  год</v>
      </c>
      <c r="E6" s="2" t="str">
        <f>[3]Осн.хар.!D5</f>
        <v>2024 год</v>
      </c>
      <c r="F6" s="2" t="str">
        <f>[3]Осн.хар.!E5</f>
        <v>2021 год</v>
      </c>
      <c r="G6" s="2" t="str">
        <f>[3]Осн.хар.!F5</f>
        <v>2022  год</v>
      </c>
      <c r="H6" s="2" t="str">
        <f>[3]Осн.хар.!G5</f>
        <v>2023 год</v>
      </c>
      <c r="I6" s="3" t="str">
        <f>[3]Осн.хар.!H5</f>
        <v>2022 год</v>
      </c>
      <c r="J6" s="3" t="str">
        <f>[3]Осн.хар.!I5</f>
        <v>2023  год</v>
      </c>
      <c r="K6" s="3" t="str">
        <f>[3]Осн.хар.!J5</f>
        <v>2024 год</v>
      </c>
      <c r="L6" s="3" t="str">
        <f>[3]Осн.хар.!K5</f>
        <v>2022 год</v>
      </c>
      <c r="M6" s="3" t="str">
        <f>[3]Осн.хар.!L5</f>
        <v>2023  год</v>
      </c>
      <c r="N6" s="3" t="str">
        <f>[3]Осн.хар.!M5</f>
        <v>2024 год</v>
      </c>
    </row>
    <row r="7" spans="1:14">
      <c r="A7" s="43" t="s">
        <v>8</v>
      </c>
      <c r="B7" s="43" t="s">
        <v>9</v>
      </c>
      <c r="C7" s="44">
        <v>242598632.41</v>
      </c>
      <c r="D7" s="44">
        <v>223953946.83000001</v>
      </c>
      <c r="E7" s="44">
        <v>233301757.99000001</v>
      </c>
      <c r="F7" s="44">
        <v>236902625.44999999</v>
      </c>
      <c r="G7" s="44">
        <v>223588714.13999999</v>
      </c>
      <c r="H7" s="44">
        <v>232936568.91</v>
      </c>
      <c r="I7" s="4">
        <f>F7-C7</f>
        <v>-5696006.9600000083</v>
      </c>
      <c r="J7" s="5">
        <f>G7-D7</f>
        <v>-365232.69000002742</v>
      </c>
      <c r="K7" s="5">
        <f>H7-E7</f>
        <v>-365189.08000001311</v>
      </c>
      <c r="L7" s="6">
        <f>F7/C7*100-100</f>
        <v>-2.3479138787450182</v>
      </c>
      <c r="M7" s="6">
        <f>G7/D7*100-100</f>
        <v>-0.16308383717714037</v>
      </c>
      <c r="N7" s="6">
        <f>H7/E7*100-100</f>
        <v>-0.15653078791444841</v>
      </c>
    </row>
    <row r="8" spans="1:14" ht="38.25">
      <c r="A8" s="45" t="s">
        <v>10</v>
      </c>
      <c r="B8" s="45" t="s">
        <v>11</v>
      </c>
      <c r="C8" s="46">
        <v>2842265</v>
      </c>
      <c r="D8" s="46">
        <v>2839173</v>
      </c>
      <c r="E8" s="46">
        <v>3031424</v>
      </c>
      <c r="F8" s="46">
        <v>2864779</v>
      </c>
      <c r="G8" s="46">
        <v>2839173</v>
      </c>
      <c r="H8" s="46">
        <v>3031424</v>
      </c>
      <c r="I8" s="4">
        <f t="shared" ref="I8:K60" si="0">F8-C8</f>
        <v>22514</v>
      </c>
      <c r="J8" s="5">
        <f t="shared" si="0"/>
        <v>0</v>
      </c>
      <c r="K8" s="5">
        <f t="shared" si="0"/>
        <v>0</v>
      </c>
      <c r="L8" s="6">
        <f t="shared" ref="L8:N60" si="1">F8/C8*100-100</f>
        <v>0.79211473947712818</v>
      </c>
      <c r="M8" s="6">
        <f t="shared" si="1"/>
        <v>0</v>
      </c>
      <c r="N8" s="6">
        <f t="shared" si="1"/>
        <v>0</v>
      </c>
    </row>
    <row r="9" spans="1:14" ht="51">
      <c r="A9" s="45" t="s">
        <v>12</v>
      </c>
      <c r="B9" s="45" t="s">
        <v>13</v>
      </c>
      <c r="C9" s="46">
        <v>7566311</v>
      </c>
      <c r="D9" s="46">
        <v>7611900</v>
      </c>
      <c r="E9" s="46">
        <v>7923810</v>
      </c>
      <c r="F9" s="46">
        <v>7580111</v>
      </c>
      <c r="G9" s="46">
        <v>7611900</v>
      </c>
      <c r="H9" s="46">
        <v>7923810</v>
      </c>
      <c r="I9" s="4">
        <f t="shared" si="0"/>
        <v>13800</v>
      </c>
      <c r="J9" s="5">
        <f t="shared" si="0"/>
        <v>0</v>
      </c>
      <c r="K9" s="5">
        <f t="shared" si="0"/>
        <v>0</v>
      </c>
      <c r="L9" s="6">
        <f t="shared" si="1"/>
        <v>0.18238742763811899</v>
      </c>
      <c r="M9" s="6">
        <f t="shared" si="1"/>
        <v>0</v>
      </c>
      <c r="N9" s="6">
        <f t="shared" si="1"/>
        <v>0</v>
      </c>
    </row>
    <row r="10" spans="1:14" ht="51">
      <c r="A10" s="45" t="s">
        <v>14</v>
      </c>
      <c r="B10" s="45" t="s">
        <v>15</v>
      </c>
      <c r="C10" s="46">
        <v>111398337</v>
      </c>
      <c r="D10" s="46">
        <v>110684430</v>
      </c>
      <c r="E10" s="46">
        <v>116598365</v>
      </c>
      <c r="F10" s="46">
        <v>111398337</v>
      </c>
      <c r="G10" s="46">
        <v>110684430</v>
      </c>
      <c r="H10" s="46">
        <v>116598365</v>
      </c>
      <c r="I10" s="4">
        <f t="shared" si="0"/>
        <v>0</v>
      </c>
      <c r="J10" s="5">
        <f t="shared" si="0"/>
        <v>0</v>
      </c>
      <c r="K10" s="5">
        <f t="shared" si="0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</row>
    <row r="11" spans="1:14">
      <c r="A11" s="45" t="s">
        <v>16</v>
      </c>
      <c r="B11" s="45" t="s">
        <v>17</v>
      </c>
      <c r="C11" s="46">
        <v>65353.760000000002</v>
      </c>
      <c r="D11" s="46">
        <v>2433.37</v>
      </c>
      <c r="E11" s="46">
        <v>2187.44</v>
      </c>
      <c r="F11" s="46">
        <v>53733.58</v>
      </c>
      <c r="G11" s="46">
        <v>2000.68</v>
      </c>
      <c r="H11" s="46">
        <v>1798.36</v>
      </c>
      <c r="I11" s="4">
        <f t="shared" si="0"/>
        <v>-11620.18</v>
      </c>
      <c r="J11" s="5">
        <f t="shared" si="0"/>
        <v>-432.68999999999983</v>
      </c>
      <c r="K11" s="5">
        <f t="shared" si="0"/>
        <v>-389.08000000000015</v>
      </c>
      <c r="L11" s="6">
        <f t="shared" si="1"/>
        <v>-17.78043068983331</v>
      </c>
      <c r="M11" s="6">
        <f t="shared" si="1"/>
        <v>-17.78151288131275</v>
      </c>
      <c r="N11" s="6">
        <f t="shared" si="1"/>
        <v>-17.787002157773486</v>
      </c>
    </row>
    <row r="12" spans="1:14" ht="38.25">
      <c r="A12" s="45" t="s">
        <v>18</v>
      </c>
      <c r="B12" s="45" t="s">
        <v>19</v>
      </c>
      <c r="C12" s="46">
        <v>6227351</v>
      </c>
      <c r="D12" s="46">
        <v>6206060</v>
      </c>
      <c r="E12" s="46">
        <v>6561533</v>
      </c>
      <c r="F12" s="46">
        <v>6227351</v>
      </c>
      <c r="G12" s="46">
        <v>6206060</v>
      </c>
      <c r="H12" s="46">
        <v>6561533</v>
      </c>
      <c r="I12" s="4">
        <f t="shared" si="0"/>
        <v>0</v>
      </c>
      <c r="J12" s="5">
        <f t="shared" si="0"/>
        <v>0</v>
      </c>
      <c r="K12" s="5">
        <f t="shared" si="0"/>
        <v>0</v>
      </c>
      <c r="L12" s="6">
        <f t="shared" si="1"/>
        <v>0</v>
      </c>
      <c r="M12" s="6">
        <f t="shared" si="1"/>
        <v>0</v>
      </c>
      <c r="N12" s="6">
        <f t="shared" si="1"/>
        <v>0</v>
      </c>
    </row>
    <row r="13" spans="1:14">
      <c r="A13" s="45" t="s">
        <v>20</v>
      </c>
      <c r="B13" s="45" t="s">
        <v>21</v>
      </c>
      <c r="C13" s="46">
        <v>2527765</v>
      </c>
      <c r="D13" s="46">
        <v>0</v>
      </c>
      <c r="E13" s="46">
        <v>0</v>
      </c>
      <c r="F13" s="46">
        <v>2527765</v>
      </c>
      <c r="G13" s="46">
        <v>0</v>
      </c>
      <c r="H13" s="46">
        <v>0</v>
      </c>
      <c r="I13" s="4">
        <f t="shared" si="0"/>
        <v>0</v>
      </c>
      <c r="J13" s="5">
        <f t="shared" si="0"/>
        <v>0</v>
      </c>
      <c r="K13" s="5">
        <f t="shared" si="0"/>
        <v>0</v>
      </c>
      <c r="L13" s="6">
        <f t="shared" si="1"/>
        <v>0</v>
      </c>
      <c r="M13" s="6" t="s">
        <v>22</v>
      </c>
      <c r="N13" s="6" t="s">
        <v>22</v>
      </c>
    </row>
    <row r="14" spans="1:14">
      <c r="A14" s="45" t="s">
        <v>23</v>
      </c>
      <c r="B14" s="45" t="s">
        <v>24</v>
      </c>
      <c r="C14" s="46">
        <v>3721440</v>
      </c>
      <c r="D14" s="46">
        <v>5000000</v>
      </c>
      <c r="E14" s="46">
        <v>5000000</v>
      </c>
      <c r="F14" s="46">
        <v>1754187</v>
      </c>
      <c r="G14" s="46">
        <v>5000000</v>
      </c>
      <c r="H14" s="46">
        <v>5000000</v>
      </c>
      <c r="I14" s="4">
        <f t="shared" si="0"/>
        <v>-1967253</v>
      </c>
      <c r="J14" s="5">
        <f t="shared" si="0"/>
        <v>0</v>
      </c>
      <c r="K14" s="5">
        <f t="shared" si="0"/>
        <v>0</v>
      </c>
      <c r="L14" s="6">
        <f t="shared" si="1"/>
        <v>-52.862682187540308</v>
      </c>
      <c r="M14" s="6">
        <f t="shared" si="1"/>
        <v>0</v>
      </c>
      <c r="N14" s="6">
        <f t="shared" si="1"/>
        <v>0</v>
      </c>
    </row>
    <row r="15" spans="1:14">
      <c r="A15" s="45" t="s">
        <v>25</v>
      </c>
      <c r="B15" s="45" t="s">
        <v>26</v>
      </c>
      <c r="C15" s="46">
        <v>108249809.65000001</v>
      </c>
      <c r="D15" s="46">
        <v>91609950.459999993</v>
      </c>
      <c r="E15" s="46">
        <v>94184438.549999997</v>
      </c>
      <c r="F15" s="46">
        <v>104496361.87</v>
      </c>
      <c r="G15" s="46">
        <v>91245150.459999993</v>
      </c>
      <c r="H15" s="46">
        <v>93819638.549999997</v>
      </c>
      <c r="I15" s="4">
        <f t="shared" si="0"/>
        <v>-3753447.7800000012</v>
      </c>
      <c r="J15" s="5">
        <f t="shared" si="0"/>
        <v>-364800</v>
      </c>
      <c r="K15" s="5">
        <f t="shared" si="0"/>
        <v>-364800</v>
      </c>
      <c r="L15" s="6">
        <f t="shared" si="1"/>
        <v>-3.4673943465913624</v>
      </c>
      <c r="M15" s="6">
        <f t="shared" si="1"/>
        <v>-0.39821001776361697</v>
      </c>
      <c r="N15" s="6">
        <f t="shared" si="1"/>
        <v>-0.38732513100487154</v>
      </c>
    </row>
    <row r="16" spans="1:14">
      <c r="A16" s="43" t="s">
        <v>27</v>
      </c>
      <c r="B16" s="43" t="s">
        <v>28</v>
      </c>
      <c r="C16" s="44">
        <v>6157700</v>
      </c>
      <c r="D16" s="44">
        <v>6366800</v>
      </c>
      <c r="E16" s="44">
        <v>6593500</v>
      </c>
      <c r="F16" s="44">
        <v>6157700</v>
      </c>
      <c r="G16" s="44">
        <v>6366800</v>
      </c>
      <c r="H16" s="44">
        <v>6593500</v>
      </c>
      <c r="I16" s="4">
        <f t="shared" si="0"/>
        <v>0</v>
      </c>
      <c r="J16" s="5">
        <f t="shared" si="0"/>
        <v>0</v>
      </c>
      <c r="K16" s="5">
        <f t="shared" si="0"/>
        <v>0</v>
      </c>
      <c r="L16" s="6">
        <f t="shared" si="1"/>
        <v>0</v>
      </c>
      <c r="M16" s="6">
        <f t="shared" si="1"/>
        <v>0</v>
      </c>
      <c r="N16" s="6">
        <f t="shared" si="1"/>
        <v>0</v>
      </c>
    </row>
    <row r="17" spans="1:14">
      <c r="A17" s="45" t="s">
        <v>29</v>
      </c>
      <c r="B17" s="45" t="s">
        <v>30</v>
      </c>
      <c r="C17" s="46">
        <v>6157700</v>
      </c>
      <c r="D17" s="46">
        <v>6366800</v>
      </c>
      <c r="E17" s="46">
        <v>6593500</v>
      </c>
      <c r="F17" s="46">
        <v>6157700</v>
      </c>
      <c r="G17" s="46">
        <v>6366800</v>
      </c>
      <c r="H17" s="46">
        <v>6593500</v>
      </c>
      <c r="I17" s="4">
        <f t="shared" si="0"/>
        <v>0</v>
      </c>
      <c r="J17" s="5">
        <f t="shared" si="0"/>
        <v>0</v>
      </c>
      <c r="K17" s="5">
        <f t="shared" si="0"/>
        <v>0</v>
      </c>
      <c r="L17" s="6">
        <f t="shared" si="1"/>
        <v>0</v>
      </c>
      <c r="M17" s="6">
        <f t="shared" si="1"/>
        <v>0</v>
      </c>
      <c r="N17" s="6">
        <f t="shared" si="1"/>
        <v>0</v>
      </c>
    </row>
    <row r="18" spans="1:14" ht="25.5">
      <c r="A18" s="43" t="s">
        <v>31</v>
      </c>
      <c r="B18" s="43" t="s">
        <v>32</v>
      </c>
      <c r="C18" s="44">
        <v>28548326.140000001</v>
      </c>
      <c r="D18" s="44">
        <v>29574187.059999999</v>
      </c>
      <c r="E18" s="44">
        <v>30252818</v>
      </c>
      <c r="F18" s="44">
        <v>32625425.030000001</v>
      </c>
      <c r="G18" s="44">
        <v>29574187.059999999</v>
      </c>
      <c r="H18" s="44">
        <v>30252818</v>
      </c>
      <c r="I18" s="4">
        <f t="shared" si="0"/>
        <v>4077098.8900000006</v>
      </c>
      <c r="J18" s="5">
        <f t="shared" si="0"/>
        <v>0</v>
      </c>
      <c r="K18" s="5">
        <f t="shared" si="0"/>
        <v>0</v>
      </c>
      <c r="L18" s="6">
        <f t="shared" si="1"/>
        <v>14.281393837264062</v>
      </c>
      <c r="M18" s="6">
        <f t="shared" si="1"/>
        <v>0</v>
      </c>
      <c r="N18" s="6">
        <f t="shared" si="1"/>
        <v>0</v>
      </c>
    </row>
    <row r="19" spans="1:14">
      <c r="A19" s="45" t="s">
        <v>33</v>
      </c>
      <c r="B19" s="45" t="s">
        <v>34</v>
      </c>
      <c r="C19" s="46">
        <v>2979770</v>
      </c>
      <c r="D19" s="46">
        <v>3636621</v>
      </c>
      <c r="E19" s="46">
        <v>3778965</v>
      </c>
      <c r="F19" s="46">
        <v>2979770</v>
      </c>
      <c r="G19" s="46">
        <v>3636621</v>
      </c>
      <c r="H19" s="46">
        <v>3778965</v>
      </c>
      <c r="I19" s="4">
        <f t="shared" si="0"/>
        <v>0</v>
      </c>
      <c r="J19" s="5">
        <f t="shared" si="0"/>
        <v>0</v>
      </c>
      <c r="K19" s="5">
        <f t="shared" si="0"/>
        <v>0</v>
      </c>
      <c r="L19" s="6">
        <f t="shared" si="1"/>
        <v>0</v>
      </c>
      <c r="M19" s="6">
        <f t="shared" si="1"/>
        <v>0</v>
      </c>
      <c r="N19" s="6">
        <f t="shared" si="1"/>
        <v>0</v>
      </c>
    </row>
    <row r="20" spans="1:14">
      <c r="A20" s="45" t="s">
        <v>183</v>
      </c>
      <c r="B20" s="45" t="s">
        <v>35</v>
      </c>
      <c r="C20" s="46">
        <v>24825036.140000001</v>
      </c>
      <c r="D20" s="46">
        <v>25194046.059999999</v>
      </c>
      <c r="E20" s="46">
        <v>25730333</v>
      </c>
      <c r="F20" s="46">
        <v>28283965.030000001</v>
      </c>
      <c r="G20" s="46">
        <v>25194046.059999999</v>
      </c>
      <c r="H20" s="46">
        <v>25730333</v>
      </c>
      <c r="I20" s="4">
        <f t="shared" si="0"/>
        <v>3458928.8900000006</v>
      </c>
      <c r="J20" s="5">
        <f t="shared" si="0"/>
        <v>0</v>
      </c>
      <c r="K20" s="5">
        <f t="shared" si="0"/>
        <v>0</v>
      </c>
      <c r="L20" s="6">
        <f t="shared" si="1"/>
        <v>13.933228014225165</v>
      </c>
      <c r="M20" s="6">
        <f t="shared" si="1"/>
        <v>0</v>
      </c>
      <c r="N20" s="6">
        <f t="shared" si="1"/>
        <v>0</v>
      </c>
    </row>
    <row r="21" spans="1:14">
      <c r="A21" s="87" t="s">
        <v>190</v>
      </c>
      <c r="B21" s="87" t="s">
        <v>191</v>
      </c>
      <c r="C21" s="46">
        <v>0</v>
      </c>
      <c r="D21" s="46">
        <v>0</v>
      </c>
      <c r="E21" s="46">
        <v>0</v>
      </c>
      <c r="F21" s="46">
        <v>618170</v>
      </c>
      <c r="G21" s="46">
        <v>0</v>
      </c>
      <c r="H21" s="46">
        <v>0</v>
      </c>
      <c r="I21" s="4">
        <f t="shared" si="0"/>
        <v>618170</v>
      </c>
      <c r="J21" s="5">
        <f t="shared" si="0"/>
        <v>0</v>
      </c>
      <c r="K21" s="5">
        <f t="shared" si="0"/>
        <v>0</v>
      </c>
      <c r="L21" s="6" t="s">
        <v>22</v>
      </c>
      <c r="M21" s="6" t="s">
        <v>22</v>
      </c>
      <c r="N21" s="6" t="s">
        <v>22</v>
      </c>
    </row>
    <row r="22" spans="1:14" ht="25.5">
      <c r="A22" s="45" t="s">
        <v>36</v>
      </c>
      <c r="B22" s="45" t="s">
        <v>37</v>
      </c>
      <c r="C22" s="46">
        <v>743520</v>
      </c>
      <c r="D22" s="46">
        <v>743520</v>
      </c>
      <c r="E22" s="46">
        <v>743520</v>
      </c>
      <c r="F22" s="46">
        <v>743520</v>
      </c>
      <c r="G22" s="46">
        <v>743520</v>
      </c>
      <c r="H22" s="46">
        <v>743520</v>
      </c>
      <c r="I22" s="4">
        <f t="shared" si="0"/>
        <v>0</v>
      </c>
      <c r="J22" s="5">
        <f t="shared" si="0"/>
        <v>0</v>
      </c>
      <c r="K22" s="5">
        <f t="shared" si="0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</row>
    <row r="23" spans="1:14">
      <c r="A23" s="43" t="s">
        <v>38</v>
      </c>
      <c r="B23" s="43" t="s">
        <v>39</v>
      </c>
      <c r="C23" s="44">
        <v>197638163.38</v>
      </c>
      <c r="D23" s="44">
        <v>135284582.41999999</v>
      </c>
      <c r="E23" s="44">
        <v>135756775.94</v>
      </c>
      <c r="F23" s="44">
        <v>203156197.88999999</v>
      </c>
      <c r="G23" s="44">
        <v>135284582.41999999</v>
      </c>
      <c r="H23" s="44">
        <v>135756775.94</v>
      </c>
      <c r="I23" s="4">
        <f t="shared" si="0"/>
        <v>5518034.5099999905</v>
      </c>
      <c r="J23" s="5">
        <f t="shared" si="0"/>
        <v>0</v>
      </c>
      <c r="K23" s="5">
        <f t="shared" si="0"/>
        <v>0</v>
      </c>
      <c r="L23" s="6">
        <f t="shared" si="1"/>
        <v>2.791988356717539</v>
      </c>
      <c r="M23" s="6">
        <f t="shared" si="1"/>
        <v>0</v>
      </c>
      <c r="N23" s="6">
        <f t="shared" si="1"/>
        <v>0</v>
      </c>
    </row>
    <row r="24" spans="1:14">
      <c r="A24" s="45" t="s">
        <v>40</v>
      </c>
      <c r="B24" s="45" t="s">
        <v>41</v>
      </c>
      <c r="C24" s="46">
        <v>3006176.5</v>
      </c>
      <c r="D24" s="46">
        <v>2851488.5</v>
      </c>
      <c r="E24" s="46">
        <v>2852654.5</v>
      </c>
      <c r="F24" s="46">
        <v>3081369.5</v>
      </c>
      <c r="G24" s="46">
        <v>2851488.5</v>
      </c>
      <c r="H24" s="46">
        <v>2852654.5</v>
      </c>
      <c r="I24" s="4">
        <f t="shared" si="0"/>
        <v>75193</v>
      </c>
      <c r="J24" s="5">
        <f t="shared" si="0"/>
        <v>0</v>
      </c>
      <c r="K24" s="5">
        <f t="shared" si="0"/>
        <v>0</v>
      </c>
      <c r="L24" s="6">
        <f t="shared" si="1"/>
        <v>2.5012836072665863</v>
      </c>
      <c r="M24" s="6">
        <f t="shared" si="1"/>
        <v>0</v>
      </c>
      <c r="N24" s="6">
        <f t="shared" si="1"/>
        <v>0</v>
      </c>
    </row>
    <row r="25" spans="1:14">
      <c r="A25" s="45" t="s">
        <v>184</v>
      </c>
      <c r="B25" s="45" t="s">
        <v>185</v>
      </c>
      <c r="C25" s="46">
        <v>259355</v>
      </c>
      <c r="D25" s="46">
        <v>0</v>
      </c>
      <c r="E25" s="46">
        <v>0</v>
      </c>
      <c r="F25" s="46">
        <v>259355</v>
      </c>
      <c r="G25" s="46">
        <v>0</v>
      </c>
      <c r="H25" s="46">
        <v>0</v>
      </c>
      <c r="I25" s="4">
        <f t="shared" si="0"/>
        <v>0</v>
      </c>
      <c r="J25" s="5">
        <f t="shared" si="0"/>
        <v>0</v>
      </c>
      <c r="K25" s="5">
        <f t="shared" si="0"/>
        <v>0</v>
      </c>
      <c r="L25" s="6">
        <f t="shared" si="1"/>
        <v>0</v>
      </c>
      <c r="M25" s="6" t="s">
        <v>22</v>
      </c>
      <c r="N25" s="6" t="s">
        <v>22</v>
      </c>
    </row>
    <row r="26" spans="1:14">
      <c r="A26" s="45" t="s">
        <v>42</v>
      </c>
      <c r="B26" s="45" t="s">
        <v>43</v>
      </c>
      <c r="C26" s="46">
        <v>193179312.88</v>
      </c>
      <c r="D26" s="46">
        <v>131421182.92</v>
      </c>
      <c r="E26" s="46">
        <v>131890320.44</v>
      </c>
      <c r="F26" s="46">
        <v>197338154.38999999</v>
      </c>
      <c r="G26" s="46">
        <v>131421182.92</v>
      </c>
      <c r="H26" s="46">
        <v>131890320.44</v>
      </c>
      <c r="I26" s="4">
        <f t="shared" si="0"/>
        <v>4158841.5099999905</v>
      </c>
      <c r="J26" s="5">
        <f t="shared" si="0"/>
        <v>0</v>
      </c>
      <c r="K26" s="5">
        <f t="shared" si="0"/>
        <v>0</v>
      </c>
      <c r="L26" s="6">
        <f t="shared" si="1"/>
        <v>2.1528399951310462</v>
      </c>
      <c r="M26" s="6">
        <f t="shared" si="1"/>
        <v>0</v>
      </c>
      <c r="N26" s="6">
        <f t="shared" si="1"/>
        <v>0</v>
      </c>
    </row>
    <row r="27" spans="1:14">
      <c r="A27" s="45" t="s">
        <v>44</v>
      </c>
      <c r="B27" s="45" t="s">
        <v>45</v>
      </c>
      <c r="C27" s="46">
        <v>30700</v>
      </c>
      <c r="D27" s="46">
        <v>30700</v>
      </c>
      <c r="E27" s="46">
        <v>30700</v>
      </c>
      <c r="F27" s="46">
        <v>30700</v>
      </c>
      <c r="G27" s="46">
        <v>30700</v>
      </c>
      <c r="H27" s="46">
        <v>30700</v>
      </c>
      <c r="I27" s="4">
        <f t="shared" si="0"/>
        <v>0</v>
      </c>
      <c r="J27" s="5">
        <f t="shared" si="0"/>
        <v>0</v>
      </c>
      <c r="K27" s="5">
        <f t="shared" si="0"/>
        <v>0</v>
      </c>
      <c r="L27" s="6">
        <f t="shared" si="1"/>
        <v>0</v>
      </c>
      <c r="M27" s="6">
        <f t="shared" si="1"/>
        <v>0</v>
      </c>
      <c r="N27" s="6">
        <f t="shared" si="1"/>
        <v>0</v>
      </c>
    </row>
    <row r="28" spans="1:14">
      <c r="A28" s="45" t="s">
        <v>46</v>
      </c>
      <c r="B28" s="45" t="s">
        <v>47</v>
      </c>
      <c r="C28" s="46">
        <v>1162619</v>
      </c>
      <c r="D28" s="46">
        <v>981211</v>
      </c>
      <c r="E28" s="46">
        <v>983101</v>
      </c>
      <c r="F28" s="46">
        <v>2446619</v>
      </c>
      <c r="G28" s="46">
        <v>981211</v>
      </c>
      <c r="H28" s="46">
        <v>983101</v>
      </c>
      <c r="I28" s="4">
        <f t="shared" si="0"/>
        <v>1284000</v>
      </c>
      <c r="J28" s="5">
        <f t="shared" si="0"/>
        <v>0</v>
      </c>
      <c r="K28" s="5">
        <f t="shared" si="0"/>
        <v>0</v>
      </c>
      <c r="L28" s="6">
        <f t="shared" si="1"/>
        <v>110.44030761582255</v>
      </c>
      <c r="M28" s="6">
        <f t="shared" si="1"/>
        <v>0</v>
      </c>
      <c r="N28" s="6">
        <f t="shared" si="1"/>
        <v>0</v>
      </c>
    </row>
    <row r="29" spans="1:14">
      <c r="A29" s="43" t="s">
        <v>48</v>
      </c>
      <c r="B29" s="43" t="s">
        <v>49</v>
      </c>
      <c r="C29" s="44">
        <v>241719429.66</v>
      </c>
      <c r="D29" s="44">
        <v>121515930.58</v>
      </c>
      <c r="E29" s="44">
        <v>123985596.47</v>
      </c>
      <c r="F29" s="44">
        <v>346812960.31999999</v>
      </c>
      <c r="G29" s="44">
        <v>121515930.58</v>
      </c>
      <c r="H29" s="44">
        <v>123985596.47</v>
      </c>
      <c r="I29" s="4">
        <f t="shared" si="0"/>
        <v>105093530.66</v>
      </c>
      <c r="J29" s="5">
        <f t="shared" si="0"/>
        <v>0</v>
      </c>
      <c r="K29" s="5">
        <f t="shared" si="0"/>
        <v>0</v>
      </c>
      <c r="L29" s="6">
        <f t="shared" si="1"/>
        <v>43.477485780859013</v>
      </c>
      <c r="M29" s="6">
        <f t="shared" si="1"/>
        <v>0</v>
      </c>
      <c r="N29" s="6">
        <f t="shared" si="1"/>
        <v>0</v>
      </c>
    </row>
    <row r="30" spans="1:14">
      <c r="A30" s="45" t="s">
        <v>50</v>
      </c>
      <c r="B30" s="45" t="s">
        <v>51</v>
      </c>
      <c r="C30" s="46">
        <v>18944427.84</v>
      </c>
      <c r="D30" s="46">
        <v>13874175.539999999</v>
      </c>
      <c r="E30" s="46">
        <v>13880008.439999999</v>
      </c>
      <c r="F30" s="46">
        <v>19078462.98</v>
      </c>
      <c r="G30" s="46">
        <v>13874175.539999999</v>
      </c>
      <c r="H30" s="46">
        <v>13880008.439999999</v>
      </c>
      <c r="I30" s="4">
        <f t="shared" si="0"/>
        <v>134035.1400000006</v>
      </c>
      <c r="J30" s="5">
        <f t="shared" si="0"/>
        <v>0</v>
      </c>
      <c r="K30" s="5">
        <f t="shared" si="0"/>
        <v>0</v>
      </c>
      <c r="L30" s="6">
        <f t="shared" si="1"/>
        <v>0.70751748816077509</v>
      </c>
      <c r="M30" s="6">
        <f t="shared" si="1"/>
        <v>0</v>
      </c>
      <c r="N30" s="6">
        <f t="shared" si="1"/>
        <v>0</v>
      </c>
    </row>
    <row r="31" spans="1:14">
      <c r="A31" s="45" t="s">
        <v>52</v>
      </c>
      <c r="B31" s="45" t="s">
        <v>53</v>
      </c>
      <c r="C31" s="46">
        <v>17729000</v>
      </c>
      <c r="D31" s="46">
        <v>45000</v>
      </c>
      <c r="E31" s="46">
        <v>45000</v>
      </c>
      <c r="F31" s="46">
        <v>21710378</v>
      </c>
      <c r="G31" s="46">
        <v>45000</v>
      </c>
      <c r="H31" s="46">
        <v>45000</v>
      </c>
      <c r="I31" s="4">
        <f t="shared" si="0"/>
        <v>3981378</v>
      </c>
      <c r="J31" s="5">
        <f t="shared" si="0"/>
        <v>0</v>
      </c>
      <c r="K31" s="5">
        <f t="shared" si="0"/>
        <v>0</v>
      </c>
      <c r="L31" s="6">
        <f t="shared" si="1"/>
        <v>22.456867279598384</v>
      </c>
      <c r="M31" s="6">
        <f t="shared" si="1"/>
        <v>0</v>
      </c>
      <c r="N31" s="6">
        <f t="shared" si="1"/>
        <v>0</v>
      </c>
    </row>
    <row r="32" spans="1:14">
      <c r="A32" s="45" t="s">
        <v>54</v>
      </c>
      <c r="B32" s="45" t="s">
        <v>55</v>
      </c>
      <c r="C32" s="46">
        <v>80411793.030000001</v>
      </c>
      <c r="D32" s="46">
        <v>800000</v>
      </c>
      <c r="E32" s="46">
        <v>800000</v>
      </c>
      <c r="F32" s="46">
        <v>155170281.87</v>
      </c>
      <c r="G32" s="46">
        <v>800000</v>
      </c>
      <c r="H32" s="46">
        <v>800000</v>
      </c>
      <c r="I32" s="4">
        <f t="shared" si="0"/>
        <v>74758488.840000004</v>
      </c>
      <c r="J32" s="5">
        <f t="shared" si="0"/>
        <v>0</v>
      </c>
      <c r="K32" s="5">
        <f t="shared" si="0"/>
        <v>0</v>
      </c>
      <c r="L32" s="6">
        <f t="shared" si="1"/>
        <v>92.969558348374534</v>
      </c>
      <c r="M32" s="6">
        <f t="shared" si="1"/>
        <v>0</v>
      </c>
      <c r="N32" s="6">
        <f t="shared" si="1"/>
        <v>0</v>
      </c>
    </row>
    <row r="33" spans="1:14" ht="25.5">
      <c r="A33" s="45" t="s">
        <v>56</v>
      </c>
      <c r="B33" s="45" t="s">
        <v>57</v>
      </c>
      <c r="C33" s="46">
        <v>124634208.79000001</v>
      </c>
      <c r="D33" s="46">
        <v>106796755.04000001</v>
      </c>
      <c r="E33" s="46">
        <v>109260588.03</v>
      </c>
      <c r="F33" s="46">
        <v>150853837.47</v>
      </c>
      <c r="G33" s="46">
        <v>106796755.04000001</v>
      </c>
      <c r="H33" s="46">
        <v>109260588.03</v>
      </c>
      <c r="I33" s="4">
        <f t="shared" si="0"/>
        <v>26219628.679999992</v>
      </c>
      <c r="J33" s="5">
        <f t="shared" si="0"/>
        <v>0</v>
      </c>
      <c r="K33" s="5">
        <f t="shared" si="0"/>
        <v>0</v>
      </c>
      <c r="L33" s="6">
        <f t="shared" si="1"/>
        <v>21.037264916711791</v>
      </c>
      <c r="M33" s="6">
        <f t="shared" si="1"/>
        <v>0</v>
      </c>
      <c r="N33" s="6">
        <f t="shared" si="1"/>
        <v>0</v>
      </c>
    </row>
    <row r="34" spans="1:14">
      <c r="A34" s="43" t="s">
        <v>58</v>
      </c>
      <c r="B34" s="43" t="s">
        <v>59</v>
      </c>
      <c r="C34" s="44">
        <v>6800261.0199999996</v>
      </c>
      <c r="D34" s="44">
        <v>15747702.5</v>
      </c>
      <c r="E34" s="44">
        <v>14657666.5</v>
      </c>
      <c r="F34" s="44">
        <v>10096206.57</v>
      </c>
      <c r="G34" s="44">
        <v>15747702.5</v>
      </c>
      <c r="H34" s="44">
        <v>14657666.5</v>
      </c>
      <c r="I34" s="4">
        <f t="shared" si="0"/>
        <v>3295945.5500000007</v>
      </c>
      <c r="J34" s="5">
        <f t="shared" si="0"/>
        <v>0</v>
      </c>
      <c r="K34" s="5">
        <f t="shared" si="0"/>
        <v>0</v>
      </c>
      <c r="L34" s="6">
        <f t="shared" si="1"/>
        <v>48.467927044365126</v>
      </c>
      <c r="M34" s="6">
        <f t="shared" si="1"/>
        <v>0</v>
      </c>
      <c r="N34" s="6">
        <f t="shared" si="1"/>
        <v>0</v>
      </c>
    </row>
    <row r="35" spans="1:14" ht="25.5">
      <c r="A35" s="45" t="s">
        <v>60</v>
      </c>
      <c r="B35" s="45" t="s">
        <v>61</v>
      </c>
      <c r="C35" s="46">
        <v>6800261.0199999996</v>
      </c>
      <c r="D35" s="46">
        <v>15747702.5</v>
      </c>
      <c r="E35" s="46">
        <v>14657666.5</v>
      </c>
      <c r="F35" s="46">
        <v>10096206.57</v>
      </c>
      <c r="G35" s="46">
        <v>15747702.5</v>
      </c>
      <c r="H35" s="46">
        <v>14657666.5</v>
      </c>
      <c r="I35" s="4">
        <f t="shared" si="0"/>
        <v>3295945.5500000007</v>
      </c>
      <c r="J35" s="5">
        <f t="shared" si="0"/>
        <v>0</v>
      </c>
      <c r="K35" s="5">
        <f t="shared" si="0"/>
        <v>0</v>
      </c>
      <c r="L35" s="6">
        <f t="shared" si="1"/>
        <v>48.467927044365126</v>
      </c>
      <c r="M35" s="6">
        <f t="shared" si="1"/>
        <v>0</v>
      </c>
      <c r="N35" s="6">
        <f t="shared" si="1"/>
        <v>0</v>
      </c>
    </row>
    <row r="36" spans="1:14">
      <c r="A36" s="43" t="s">
        <v>62</v>
      </c>
      <c r="B36" s="43" t="s">
        <v>63</v>
      </c>
      <c r="C36" s="44">
        <v>1859119308.1900001</v>
      </c>
      <c r="D36" s="44">
        <v>1860999183.97</v>
      </c>
      <c r="E36" s="44">
        <v>1910417113.24</v>
      </c>
      <c r="F36" s="44">
        <v>1885131722.54</v>
      </c>
      <c r="G36" s="44">
        <v>1860999183.97</v>
      </c>
      <c r="H36" s="44">
        <v>1910417113.24</v>
      </c>
      <c r="I36" s="4">
        <f t="shared" si="0"/>
        <v>26012414.349999905</v>
      </c>
      <c r="J36" s="5">
        <f t="shared" si="0"/>
        <v>0</v>
      </c>
      <c r="K36" s="5">
        <f t="shared" si="0"/>
        <v>0</v>
      </c>
      <c r="L36" s="6">
        <f t="shared" si="1"/>
        <v>1.3991793982993386</v>
      </c>
      <c r="M36" s="6">
        <f t="shared" si="1"/>
        <v>0</v>
      </c>
      <c r="N36" s="6">
        <f t="shared" si="1"/>
        <v>0</v>
      </c>
    </row>
    <row r="37" spans="1:14">
      <c r="A37" s="45" t="s">
        <v>64</v>
      </c>
      <c r="B37" s="45" t="s">
        <v>65</v>
      </c>
      <c r="C37" s="46">
        <v>781482113.63999999</v>
      </c>
      <c r="D37" s="46">
        <v>790987831.69000006</v>
      </c>
      <c r="E37" s="46">
        <v>808794314.61000001</v>
      </c>
      <c r="F37" s="46">
        <v>783529763.38</v>
      </c>
      <c r="G37" s="46">
        <v>790987831.69000006</v>
      </c>
      <c r="H37" s="46">
        <v>808794314.61000001</v>
      </c>
      <c r="I37" s="4">
        <f t="shared" si="0"/>
        <v>2047649.7400000095</v>
      </c>
      <c r="J37" s="5">
        <f t="shared" si="0"/>
        <v>0</v>
      </c>
      <c r="K37" s="5">
        <f t="shared" si="0"/>
        <v>0</v>
      </c>
      <c r="L37" s="6">
        <f t="shared" si="1"/>
        <v>0.26202131875577095</v>
      </c>
      <c r="M37" s="6">
        <f t="shared" si="1"/>
        <v>0</v>
      </c>
      <c r="N37" s="6">
        <f t="shared" si="1"/>
        <v>0</v>
      </c>
    </row>
    <row r="38" spans="1:14">
      <c r="A38" s="45" t="s">
        <v>66</v>
      </c>
      <c r="B38" s="45" t="s">
        <v>67</v>
      </c>
      <c r="C38" s="46">
        <v>801755753.38999999</v>
      </c>
      <c r="D38" s="46">
        <v>813110644.25999999</v>
      </c>
      <c r="E38" s="46">
        <v>836072854.63</v>
      </c>
      <c r="F38" s="46">
        <v>802001553.38999999</v>
      </c>
      <c r="G38" s="46">
        <v>813110644.25999999</v>
      </c>
      <c r="H38" s="46">
        <v>836072854.63</v>
      </c>
      <c r="I38" s="4">
        <f t="shared" si="0"/>
        <v>245800</v>
      </c>
      <c r="J38" s="5">
        <f t="shared" si="0"/>
        <v>0</v>
      </c>
      <c r="K38" s="5">
        <f t="shared" si="0"/>
        <v>0</v>
      </c>
      <c r="L38" s="6">
        <f t="shared" si="1"/>
        <v>3.0657715764519367E-2</v>
      </c>
      <c r="M38" s="6">
        <f t="shared" si="1"/>
        <v>0</v>
      </c>
      <c r="N38" s="6">
        <f t="shared" si="1"/>
        <v>0</v>
      </c>
    </row>
    <row r="39" spans="1:14">
      <c r="A39" s="45" t="s">
        <v>68</v>
      </c>
      <c r="B39" s="45" t="s">
        <v>69</v>
      </c>
      <c r="C39" s="46">
        <v>135384299.63999999</v>
      </c>
      <c r="D39" s="46">
        <v>142811825.53</v>
      </c>
      <c r="E39" s="46">
        <v>150400526.75999999</v>
      </c>
      <c r="F39" s="46">
        <v>135361801.88999999</v>
      </c>
      <c r="G39" s="46">
        <v>142811825.53</v>
      </c>
      <c r="H39" s="46">
        <v>150400526.75999999</v>
      </c>
      <c r="I39" s="4">
        <f t="shared" si="0"/>
        <v>-22497.75</v>
      </c>
      <c r="J39" s="5">
        <f t="shared" si="0"/>
        <v>0</v>
      </c>
      <c r="K39" s="5">
        <f t="shared" si="0"/>
        <v>0</v>
      </c>
      <c r="L39" s="6">
        <f t="shared" si="1"/>
        <v>-1.6617695005862743E-2</v>
      </c>
      <c r="M39" s="6">
        <f t="shared" si="1"/>
        <v>0</v>
      </c>
      <c r="N39" s="6">
        <f t="shared" si="1"/>
        <v>0</v>
      </c>
    </row>
    <row r="40" spans="1:14">
      <c r="A40" s="45" t="s">
        <v>70</v>
      </c>
      <c r="B40" s="45" t="s">
        <v>71</v>
      </c>
      <c r="C40" s="46">
        <v>28332303.920000002</v>
      </c>
      <c r="D40" s="46">
        <v>29220413.989999998</v>
      </c>
      <c r="E40" s="46">
        <v>30160276.379999999</v>
      </c>
      <c r="F40" s="46">
        <v>40771679.920000002</v>
      </c>
      <c r="G40" s="46">
        <v>29220413.989999998</v>
      </c>
      <c r="H40" s="46">
        <v>30160276.379999999</v>
      </c>
      <c r="I40" s="4">
        <f t="shared" si="0"/>
        <v>12439376</v>
      </c>
      <c r="J40" s="5">
        <f t="shared" si="0"/>
        <v>0</v>
      </c>
      <c r="K40" s="5">
        <f t="shared" si="0"/>
        <v>0</v>
      </c>
      <c r="L40" s="6">
        <f t="shared" si="1"/>
        <v>43.905275176788365</v>
      </c>
      <c r="M40" s="6">
        <f t="shared" si="1"/>
        <v>0</v>
      </c>
      <c r="N40" s="6">
        <f t="shared" si="1"/>
        <v>0</v>
      </c>
    </row>
    <row r="41" spans="1:14">
      <c r="A41" s="45" t="s">
        <v>72</v>
      </c>
      <c r="B41" s="45" t="s">
        <v>73</v>
      </c>
      <c r="C41" s="46">
        <v>112164837.59999999</v>
      </c>
      <c r="D41" s="46">
        <v>84868468.5</v>
      </c>
      <c r="E41" s="46">
        <v>84989140.859999999</v>
      </c>
      <c r="F41" s="46">
        <v>123466923.95999999</v>
      </c>
      <c r="G41" s="46">
        <v>84868468.5</v>
      </c>
      <c r="H41" s="46">
        <v>84989140.859999999</v>
      </c>
      <c r="I41" s="4">
        <f t="shared" si="0"/>
        <v>11302086.359999999</v>
      </c>
      <c r="J41" s="5">
        <f t="shared" si="0"/>
        <v>0</v>
      </c>
      <c r="K41" s="5">
        <f t="shared" si="0"/>
        <v>0</v>
      </c>
      <c r="L41" s="6">
        <f t="shared" si="1"/>
        <v>10.076318569911606</v>
      </c>
      <c r="M41" s="6">
        <f t="shared" si="1"/>
        <v>0</v>
      </c>
      <c r="N41" s="6">
        <f t="shared" si="1"/>
        <v>0</v>
      </c>
    </row>
    <row r="42" spans="1:14">
      <c r="A42" s="43" t="s">
        <v>74</v>
      </c>
      <c r="B42" s="43" t="s">
        <v>75</v>
      </c>
      <c r="C42" s="44">
        <v>200926810.22999999</v>
      </c>
      <c r="D42" s="44">
        <v>121977257.8</v>
      </c>
      <c r="E42" s="44">
        <v>128504188.23999999</v>
      </c>
      <c r="F42" s="44">
        <v>214855136.50999999</v>
      </c>
      <c r="G42" s="44">
        <v>121977257.8</v>
      </c>
      <c r="H42" s="44">
        <v>128504188.23999999</v>
      </c>
      <c r="I42" s="4">
        <f t="shared" si="0"/>
        <v>13928326.280000001</v>
      </c>
      <c r="J42" s="5">
        <f t="shared" si="0"/>
        <v>0</v>
      </c>
      <c r="K42" s="5">
        <f t="shared" si="0"/>
        <v>0</v>
      </c>
      <c r="L42" s="6">
        <f t="shared" si="1"/>
        <v>6.9320397133943175</v>
      </c>
      <c r="M42" s="6">
        <f t="shared" si="1"/>
        <v>0</v>
      </c>
      <c r="N42" s="6">
        <f t="shared" si="1"/>
        <v>0</v>
      </c>
    </row>
    <row r="43" spans="1:14">
      <c r="A43" s="45" t="s">
        <v>76</v>
      </c>
      <c r="B43" s="45" t="s">
        <v>77</v>
      </c>
      <c r="C43" s="46">
        <v>174248816.18000001</v>
      </c>
      <c r="D43" s="46">
        <v>94969932.349999994</v>
      </c>
      <c r="E43" s="46">
        <v>101154361.95999999</v>
      </c>
      <c r="F43" s="46">
        <v>188177142.46000001</v>
      </c>
      <c r="G43" s="46">
        <v>94969932.349999994</v>
      </c>
      <c r="H43" s="46">
        <v>101154361.95999999</v>
      </c>
      <c r="I43" s="4">
        <f t="shared" si="0"/>
        <v>13928326.280000001</v>
      </c>
      <c r="J43" s="5">
        <f t="shared" si="0"/>
        <v>0</v>
      </c>
      <c r="K43" s="5">
        <f t="shared" si="0"/>
        <v>0</v>
      </c>
      <c r="L43" s="6">
        <f t="shared" si="1"/>
        <v>7.9933548963752941</v>
      </c>
      <c r="M43" s="6">
        <f t="shared" si="1"/>
        <v>0</v>
      </c>
      <c r="N43" s="6">
        <f t="shared" si="1"/>
        <v>0</v>
      </c>
    </row>
    <row r="44" spans="1:14" ht="25.5">
      <c r="A44" s="45" t="s">
        <v>78</v>
      </c>
      <c r="B44" s="45" t="s">
        <v>79</v>
      </c>
      <c r="C44" s="46">
        <v>26677994.050000001</v>
      </c>
      <c r="D44" s="46">
        <v>27007325.449999999</v>
      </c>
      <c r="E44" s="46">
        <v>27349826.280000001</v>
      </c>
      <c r="F44" s="46">
        <v>26677994.050000001</v>
      </c>
      <c r="G44" s="46">
        <v>27007325.449999999</v>
      </c>
      <c r="H44" s="46">
        <v>27349826.280000001</v>
      </c>
      <c r="I44" s="4">
        <f t="shared" si="0"/>
        <v>0</v>
      </c>
      <c r="J44" s="5">
        <f t="shared" si="0"/>
        <v>0</v>
      </c>
      <c r="K44" s="5">
        <f t="shared" si="0"/>
        <v>0</v>
      </c>
      <c r="L44" s="6">
        <f t="shared" si="1"/>
        <v>0</v>
      </c>
      <c r="M44" s="6">
        <f t="shared" si="1"/>
        <v>0</v>
      </c>
      <c r="N44" s="6">
        <f t="shared" si="1"/>
        <v>0</v>
      </c>
    </row>
    <row r="45" spans="1:14">
      <c r="A45" s="43" t="s">
        <v>80</v>
      </c>
      <c r="B45" s="43" t="s">
        <v>81</v>
      </c>
      <c r="C45" s="44">
        <v>1599000</v>
      </c>
      <c r="D45" s="44">
        <v>1099000</v>
      </c>
      <c r="E45" s="44">
        <v>1099000</v>
      </c>
      <c r="F45" s="44">
        <v>1599000</v>
      </c>
      <c r="G45" s="44">
        <v>1099000</v>
      </c>
      <c r="H45" s="44">
        <v>1099000</v>
      </c>
      <c r="I45" s="4">
        <f t="shared" si="0"/>
        <v>0</v>
      </c>
      <c r="J45" s="5">
        <f t="shared" si="0"/>
        <v>0</v>
      </c>
      <c r="K45" s="5">
        <f t="shared" si="0"/>
        <v>0</v>
      </c>
      <c r="L45" s="6">
        <f t="shared" si="1"/>
        <v>0</v>
      </c>
      <c r="M45" s="6">
        <f t="shared" si="1"/>
        <v>0</v>
      </c>
      <c r="N45" s="6">
        <f t="shared" si="1"/>
        <v>0</v>
      </c>
    </row>
    <row r="46" spans="1:14">
      <c r="A46" s="45" t="s">
        <v>82</v>
      </c>
      <c r="B46" s="45" t="s">
        <v>83</v>
      </c>
      <c r="C46" s="46">
        <v>1599000</v>
      </c>
      <c r="D46" s="46">
        <v>1099000</v>
      </c>
      <c r="E46" s="46">
        <v>1099000</v>
      </c>
      <c r="F46" s="46">
        <v>1599000</v>
      </c>
      <c r="G46" s="46">
        <v>1099000</v>
      </c>
      <c r="H46" s="46">
        <v>1099000</v>
      </c>
      <c r="I46" s="4">
        <f t="shared" si="0"/>
        <v>0</v>
      </c>
      <c r="J46" s="5">
        <f t="shared" si="0"/>
        <v>0</v>
      </c>
      <c r="K46" s="5">
        <f t="shared" si="0"/>
        <v>0</v>
      </c>
      <c r="L46" s="6">
        <f t="shared" si="1"/>
        <v>0</v>
      </c>
      <c r="M46" s="6">
        <f t="shared" si="1"/>
        <v>0</v>
      </c>
      <c r="N46" s="6">
        <f t="shared" si="1"/>
        <v>0</v>
      </c>
    </row>
    <row r="47" spans="1:14">
      <c r="A47" s="43" t="s">
        <v>84</v>
      </c>
      <c r="B47" s="43" t="s">
        <v>85</v>
      </c>
      <c r="C47" s="44">
        <v>150598466.53</v>
      </c>
      <c r="D47" s="44">
        <v>147112380</v>
      </c>
      <c r="E47" s="44">
        <v>151403173</v>
      </c>
      <c r="F47" s="44">
        <v>152977420.56999999</v>
      </c>
      <c r="G47" s="44">
        <v>148332382.41</v>
      </c>
      <c r="H47" s="44">
        <v>152673658</v>
      </c>
      <c r="I47" s="4">
        <f t="shared" si="0"/>
        <v>2378954.0399999917</v>
      </c>
      <c r="J47" s="5">
        <f t="shared" si="0"/>
        <v>1220002.4099999964</v>
      </c>
      <c r="K47" s="5">
        <f t="shared" si="0"/>
        <v>1270485</v>
      </c>
      <c r="L47" s="6">
        <f t="shared" si="1"/>
        <v>1.5796668417776374</v>
      </c>
      <c r="M47" s="6">
        <f t="shared" si="1"/>
        <v>0.8292996211467738</v>
      </c>
      <c r="N47" s="6">
        <f t="shared" si="1"/>
        <v>0.83914027350007814</v>
      </c>
    </row>
    <row r="48" spans="1:14">
      <c r="A48" s="45" t="s">
        <v>86</v>
      </c>
      <c r="B48" s="45" t="s">
        <v>87</v>
      </c>
      <c r="C48" s="46">
        <v>5145406</v>
      </c>
      <c r="D48" s="46">
        <v>5351222</v>
      </c>
      <c r="E48" s="46">
        <v>5565271</v>
      </c>
      <c r="F48" s="46">
        <v>6461384.04</v>
      </c>
      <c r="G48" s="46">
        <v>6613224.4100000001</v>
      </c>
      <c r="H48" s="46">
        <v>6877756</v>
      </c>
      <c r="I48" s="4">
        <f t="shared" si="0"/>
        <v>1315978.04</v>
      </c>
      <c r="J48" s="5">
        <f t="shared" si="0"/>
        <v>1262002.4100000001</v>
      </c>
      <c r="K48" s="5">
        <f t="shared" si="0"/>
        <v>1312485</v>
      </c>
      <c r="L48" s="6">
        <f t="shared" si="1"/>
        <v>25.575786245050438</v>
      </c>
      <c r="M48" s="6">
        <f t="shared" si="1"/>
        <v>23.583443370504909</v>
      </c>
      <c r="N48" s="6">
        <f t="shared" si="1"/>
        <v>23.583487668435183</v>
      </c>
    </row>
    <row r="49" spans="1:14">
      <c r="A49" s="45" t="s">
        <v>88</v>
      </c>
      <c r="B49" s="45" t="s">
        <v>89</v>
      </c>
      <c r="C49" s="46">
        <v>5237868</v>
      </c>
      <c r="D49" s="46">
        <v>5244568</v>
      </c>
      <c r="E49" s="46">
        <v>5341208</v>
      </c>
      <c r="F49" s="46">
        <v>5088300</v>
      </c>
      <c r="G49" s="46">
        <v>5202568</v>
      </c>
      <c r="H49" s="46">
        <v>5299208</v>
      </c>
      <c r="I49" s="4">
        <f t="shared" si="0"/>
        <v>-149568</v>
      </c>
      <c r="J49" s="5">
        <f t="shared" si="0"/>
        <v>-42000</v>
      </c>
      <c r="K49" s="5">
        <f t="shared" si="0"/>
        <v>-42000</v>
      </c>
      <c r="L49" s="6">
        <f t="shared" si="1"/>
        <v>-2.8555129682534925</v>
      </c>
      <c r="M49" s="6">
        <f t="shared" si="1"/>
        <v>-0.80082859064846446</v>
      </c>
      <c r="N49" s="6">
        <f t="shared" si="1"/>
        <v>-0.78633897051003032</v>
      </c>
    </row>
    <row r="50" spans="1:14">
      <c r="A50" s="45" t="s">
        <v>90</v>
      </c>
      <c r="B50" s="45" t="s">
        <v>91</v>
      </c>
      <c r="C50" s="46">
        <v>136503260.33000001</v>
      </c>
      <c r="D50" s="46">
        <v>136016590</v>
      </c>
      <c r="E50" s="46">
        <v>139996694</v>
      </c>
      <c r="F50" s="46">
        <v>136740428.33000001</v>
      </c>
      <c r="G50" s="46">
        <v>136016590</v>
      </c>
      <c r="H50" s="46">
        <v>139996694</v>
      </c>
      <c r="I50" s="4">
        <f t="shared" si="0"/>
        <v>237168</v>
      </c>
      <c r="J50" s="5">
        <f t="shared" si="0"/>
        <v>0</v>
      </c>
      <c r="K50" s="5">
        <f t="shared" si="0"/>
        <v>0</v>
      </c>
      <c r="L50" s="6">
        <f t="shared" si="1"/>
        <v>0.17374530060794768</v>
      </c>
      <c r="M50" s="6">
        <f t="shared" si="1"/>
        <v>0</v>
      </c>
      <c r="N50" s="6">
        <f t="shared" si="1"/>
        <v>0</v>
      </c>
    </row>
    <row r="51" spans="1:14">
      <c r="A51" s="45" t="s">
        <v>92</v>
      </c>
      <c r="B51" s="45" t="s">
        <v>93</v>
      </c>
      <c r="C51" s="46">
        <v>3711932.2</v>
      </c>
      <c r="D51" s="46">
        <v>500000</v>
      </c>
      <c r="E51" s="46">
        <v>500000</v>
      </c>
      <c r="F51" s="46">
        <v>4687308.2</v>
      </c>
      <c r="G51" s="46">
        <v>500000</v>
      </c>
      <c r="H51" s="46">
        <v>500000</v>
      </c>
      <c r="I51" s="4">
        <f t="shared" si="0"/>
        <v>975376</v>
      </c>
      <c r="J51" s="5">
        <f t="shared" si="0"/>
        <v>0</v>
      </c>
      <c r="K51" s="5">
        <f t="shared" si="0"/>
        <v>0</v>
      </c>
      <c r="L51" s="6">
        <f t="shared" si="1"/>
        <v>26.27677305097329</v>
      </c>
      <c r="M51" s="6">
        <f t="shared" si="1"/>
        <v>0</v>
      </c>
      <c r="N51" s="6">
        <f t="shared" si="1"/>
        <v>0</v>
      </c>
    </row>
    <row r="52" spans="1:14">
      <c r="A52" s="43" t="s">
        <v>94</v>
      </c>
      <c r="B52" s="43" t="s">
        <v>95</v>
      </c>
      <c r="C52" s="44">
        <v>264442811.34999999</v>
      </c>
      <c r="D52" s="44">
        <v>176435072.78999999</v>
      </c>
      <c r="E52" s="44">
        <v>179436410.78999999</v>
      </c>
      <c r="F52" s="44">
        <v>272113121.35000002</v>
      </c>
      <c r="G52" s="44">
        <v>176435072.78999999</v>
      </c>
      <c r="H52" s="44">
        <v>179436410.78999999</v>
      </c>
      <c r="I52" s="4">
        <f t="shared" si="0"/>
        <v>7670310.0000000298</v>
      </c>
      <c r="J52" s="5">
        <f t="shared" si="0"/>
        <v>0</v>
      </c>
      <c r="K52" s="5">
        <f t="shared" si="0"/>
        <v>0</v>
      </c>
      <c r="L52" s="6">
        <f t="shared" si="1"/>
        <v>2.9005553075322865</v>
      </c>
      <c r="M52" s="6">
        <f t="shared" si="1"/>
        <v>0</v>
      </c>
      <c r="N52" s="6">
        <f t="shared" si="1"/>
        <v>0</v>
      </c>
    </row>
    <row r="53" spans="1:14">
      <c r="A53" s="45" t="s">
        <v>96</v>
      </c>
      <c r="B53" s="45" t="s">
        <v>97</v>
      </c>
      <c r="C53" s="46">
        <v>62729987.659999996</v>
      </c>
      <c r="D53" s="46">
        <v>64118586.030000001</v>
      </c>
      <c r="E53" s="46">
        <v>64327813</v>
      </c>
      <c r="F53" s="46">
        <v>63671316.659999996</v>
      </c>
      <c r="G53" s="46">
        <v>64118586.030000001</v>
      </c>
      <c r="H53" s="46">
        <v>64327813</v>
      </c>
      <c r="I53" s="4">
        <f t="shared" si="0"/>
        <v>941329</v>
      </c>
      <c r="J53" s="5">
        <f t="shared" si="0"/>
        <v>0</v>
      </c>
      <c r="K53" s="5">
        <f t="shared" si="0"/>
        <v>0</v>
      </c>
      <c r="L53" s="6">
        <f t="shared" si="1"/>
        <v>1.5006044718230243</v>
      </c>
      <c r="M53" s="6">
        <f t="shared" si="1"/>
        <v>0</v>
      </c>
      <c r="N53" s="6">
        <f t="shared" si="1"/>
        <v>0</v>
      </c>
    </row>
    <row r="54" spans="1:14">
      <c r="A54" s="45" t="s">
        <v>98</v>
      </c>
      <c r="B54" s="45" t="s">
        <v>99</v>
      </c>
      <c r="C54" s="46">
        <v>4250000</v>
      </c>
      <c r="D54" s="46">
        <v>4250000</v>
      </c>
      <c r="E54" s="46">
        <v>4250000</v>
      </c>
      <c r="F54" s="46">
        <v>9250000</v>
      </c>
      <c r="G54" s="46">
        <v>4250000</v>
      </c>
      <c r="H54" s="46">
        <v>4250000</v>
      </c>
      <c r="I54" s="4">
        <f t="shared" si="0"/>
        <v>5000000</v>
      </c>
      <c r="J54" s="5">
        <f t="shared" si="0"/>
        <v>0</v>
      </c>
      <c r="K54" s="5">
        <f t="shared" si="0"/>
        <v>0</v>
      </c>
      <c r="L54" s="6">
        <f t="shared" si="1"/>
        <v>117.64705882352939</v>
      </c>
      <c r="M54" s="6">
        <f t="shared" si="1"/>
        <v>0</v>
      </c>
      <c r="N54" s="6">
        <f t="shared" si="1"/>
        <v>0</v>
      </c>
    </row>
    <row r="55" spans="1:14">
      <c r="A55" s="45" t="s">
        <v>100</v>
      </c>
      <c r="B55" s="45" t="s">
        <v>101</v>
      </c>
      <c r="C55" s="46">
        <v>97688049.129999995</v>
      </c>
      <c r="D55" s="46">
        <v>100343877.76000001</v>
      </c>
      <c r="E55" s="46">
        <v>102896669.79000001</v>
      </c>
      <c r="F55" s="46">
        <v>99417030.129999995</v>
      </c>
      <c r="G55" s="46">
        <v>100343877.76000001</v>
      </c>
      <c r="H55" s="46">
        <v>102896669.79000001</v>
      </c>
      <c r="I55" s="4">
        <f t="shared" si="0"/>
        <v>1728981</v>
      </c>
      <c r="J55" s="5">
        <f t="shared" si="0"/>
        <v>0</v>
      </c>
      <c r="K55" s="5">
        <f t="shared" si="0"/>
        <v>0</v>
      </c>
      <c r="L55" s="6">
        <f t="shared" si="1"/>
        <v>1.7699002236180661</v>
      </c>
      <c r="M55" s="6">
        <f t="shared" si="1"/>
        <v>0</v>
      </c>
      <c r="N55" s="6">
        <f t="shared" si="1"/>
        <v>0</v>
      </c>
    </row>
    <row r="56" spans="1:14" ht="25.5">
      <c r="A56" s="45" t="s">
        <v>102</v>
      </c>
      <c r="B56" s="45" t="s">
        <v>103</v>
      </c>
      <c r="C56" s="46">
        <v>99774774.560000002</v>
      </c>
      <c r="D56" s="46">
        <v>7722609</v>
      </c>
      <c r="E56" s="46">
        <v>7961928</v>
      </c>
      <c r="F56" s="46">
        <v>99774774.560000002</v>
      </c>
      <c r="G56" s="46">
        <v>7722609</v>
      </c>
      <c r="H56" s="46">
        <v>7961928</v>
      </c>
      <c r="I56" s="4">
        <f t="shared" si="0"/>
        <v>0</v>
      </c>
      <c r="J56" s="5">
        <f t="shared" si="0"/>
        <v>0</v>
      </c>
      <c r="K56" s="5">
        <f t="shared" si="0"/>
        <v>0</v>
      </c>
      <c r="L56" s="6">
        <f t="shared" si="1"/>
        <v>0</v>
      </c>
      <c r="M56" s="6">
        <f t="shared" si="1"/>
        <v>0</v>
      </c>
      <c r="N56" s="6">
        <f t="shared" si="1"/>
        <v>0</v>
      </c>
    </row>
    <row r="57" spans="1:14" ht="25.5">
      <c r="A57" s="43" t="s">
        <v>186</v>
      </c>
      <c r="B57" s="43" t="s">
        <v>104</v>
      </c>
      <c r="C57" s="44">
        <v>16353821.060000001</v>
      </c>
      <c r="D57" s="44">
        <v>17890000</v>
      </c>
      <c r="E57" s="44">
        <v>12750000</v>
      </c>
      <c r="F57" s="44">
        <v>16353821.060000001</v>
      </c>
      <c r="G57" s="44">
        <v>17890000</v>
      </c>
      <c r="H57" s="44">
        <v>12750000</v>
      </c>
      <c r="I57" s="4">
        <f t="shared" si="0"/>
        <v>0</v>
      </c>
      <c r="J57" s="5">
        <f t="shared" si="0"/>
        <v>0</v>
      </c>
      <c r="K57" s="5">
        <f t="shared" si="0"/>
        <v>0</v>
      </c>
      <c r="L57" s="6">
        <f t="shared" si="1"/>
        <v>0</v>
      </c>
      <c r="M57" s="6">
        <f t="shared" si="1"/>
        <v>0</v>
      </c>
      <c r="N57" s="6">
        <f t="shared" si="1"/>
        <v>0</v>
      </c>
    </row>
    <row r="58" spans="1:14" ht="25.5">
      <c r="A58" s="45" t="s">
        <v>187</v>
      </c>
      <c r="B58" s="45" t="s">
        <v>105</v>
      </c>
      <c r="C58" s="46">
        <v>16353821.060000001</v>
      </c>
      <c r="D58" s="46">
        <v>17890000</v>
      </c>
      <c r="E58" s="46">
        <v>12750000</v>
      </c>
      <c r="F58" s="46">
        <v>16353821.060000001</v>
      </c>
      <c r="G58" s="46">
        <v>17890000</v>
      </c>
      <c r="H58" s="46">
        <v>12750000</v>
      </c>
      <c r="I58" s="4">
        <f t="shared" si="0"/>
        <v>0</v>
      </c>
      <c r="J58" s="5">
        <f t="shared" si="0"/>
        <v>0</v>
      </c>
      <c r="K58" s="5">
        <f t="shared" si="0"/>
        <v>0</v>
      </c>
      <c r="L58" s="6">
        <f t="shared" si="1"/>
        <v>0</v>
      </c>
      <c r="M58" s="6">
        <f t="shared" si="1"/>
        <v>0</v>
      </c>
      <c r="N58" s="6">
        <f t="shared" si="1"/>
        <v>0</v>
      </c>
    </row>
    <row r="59" spans="1:14">
      <c r="A59" s="47" t="s">
        <v>188</v>
      </c>
      <c r="B59" s="47"/>
      <c r="C59" s="48"/>
      <c r="D59" s="48">
        <v>33689248.829999998</v>
      </c>
      <c r="E59" s="48">
        <v>70863803.510000005</v>
      </c>
      <c r="F59" s="46"/>
      <c r="G59" s="44">
        <v>33711177.100000001</v>
      </c>
      <c r="H59" s="44">
        <v>70911471.140000001</v>
      </c>
      <c r="I59" s="4">
        <f t="shared" si="0"/>
        <v>0</v>
      </c>
      <c r="J59" s="5">
        <f t="shared" si="0"/>
        <v>21928.270000003278</v>
      </c>
      <c r="K59" s="5">
        <f t="shared" si="0"/>
        <v>47667.629999995232</v>
      </c>
      <c r="L59" s="6"/>
      <c r="M59" s="6">
        <f t="shared" si="1"/>
        <v>6.5089815776701698E-2</v>
      </c>
      <c r="N59" s="6">
        <f t="shared" si="1"/>
        <v>6.7266541787120104E-2</v>
      </c>
    </row>
    <row r="60" spans="1:14">
      <c r="A60" s="49" t="s">
        <v>106</v>
      </c>
      <c r="B60" s="49"/>
      <c r="C60" s="50">
        <v>3216502729.9699998</v>
      </c>
      <c r="D60" s="50">
        <v>2891645292.7799997</v>
      </c>
      <c r="E60" s="50">
        <v>2999021803.6800003</v>
      </c>
      <c r="F60" s="50">
        <v>3378781337.29</v>
      </c>
      <c r="G60" s="50">
        <v>2892521990.77</v>
      </c>
      <c r="H60" s="50">
        <v>2999974767.23</v>
      </c>
      <c r="I60" s="4">
        <f t="shared" si="0"/>
        <v>162278607.32000017</v>
      </c>
      <c r="J60" s="5">
        <f t="shared" si="0"/>
        <v>876697.99000024796</v>
      </c>
      <c r="K60" s="5">
        <f t="shared" si="0"/>
        <v>952963.5499997139</v>
      </c>
      <c r="L60" s="6">
        <f t="shared" si="1"/>
        <v>5.0451879243862408</v>
      </c>
      <c r="M60" s="6">
        <f t="shared" si="1"/>
        <v>3.0318310208699017E-2</v>
      </c>
      <c r="N60" s="6">
        <f t="shared" si="1"/>
        <v>3.1775812660981728E-2</v>
      </c>
    </row>
  </sheetData>
  <mergeCells count="8">
    <mergeCell ref="A2:N2"/>
    <mergeCell ref="A4:A6"/>
    <mergeCell ref="B4:B6"/>
    <mergeCell ref="C4:E5"/>
    <mergeCell ref="F4:H5"/>
    <mergeCell ref="I4:N4"/>
    <mergeCell ref="I5:K5"/>
    <mergeCell ref="L5:N5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W78"/>
  <sheetViews>
    <sheetView view="pageBreakPreview" zoomScale="85" zoomScaleSheetLayoutView="85" workbookViewId="0">
      <pane xSplit="5" ySplit="15" topLeftCell="K64" activePane="bottomRight" state="frozen"/>
      <selection pane="topRight" activeCell="F1" sqref="F1"/>
      <selection pane="bottomLeft" activeCell="A16" sqref="A16"/>
      <selection pane="bottomRight" activeCell="K53" sqref="K53"/>
    </sheetView>
  </sheetViews>
  <sheetFormatPr defaultRowHeight="15"/>
  <cols>
    <col min="1" max="1" width="56" customWidth="1"/>
    <col min="2" max="2" width="10.42578125" customWidth="1"/>
    <col min="3" max="4" width="12" style="9" bestFit="1" customWidth="1"/>
    <col min="5" max="5" width="12.140625" style="9" bestFit="1" customWidth="1"/>
    <col min="6" max="6" width="12.28515625" style="9" bestFit="1" customWidth="1"/>
    <col min="7" max="8" width="11.42578125" style="9" bestFit="1" customWidth="1"/>
    <col min="9" max="9" width="10.28515625" bestFit="1" customWidth="1"/>
    <col min="10" max="10" width="7" customWidth="1"/>
    <col min="11" max="11" width="10.140625" bestFit="1" customWidth="1"/>
    <col min="12" max="12" width="7.5703125" bestFit="1" customWidth="1"/>
    <col min="13" max="13" width="10.140625" bestFit="1" customWidth="1"/>
    <col min="14" max="14" width="7.7109375" style="8" customWidth="1"/>
    <col min="15" max="15" width="11.5703125" style="7" bestFit="1" customWidth="1"/>
    <col min="16" max="16" width="11" style="7" bestFit="1" customWidth="1"/>
    <col min="17" max="17" width="10.85546875" style="7" bestFit="1" customWidth="1"/>
    <col min="18" max="18" width="10.28515625" style="7" bestFit="1" customWidth="1"/>
    <col min="19" max="19" width="9.5703125" bestFit="1" customWidth="1"/>
    <col min="20" max="20" width="9.7109375" bestFit="1" customWidth="1"/>
  </cols>
  <sheetData>
    <row r="1" spans="1:23">
      <c r="S1" s="70" t="s">
        <v>181</v>
      </c>
      <c r="T1" s="70"/>
    </row>
    <row r="2" spans="1:23" ht="45" customHeight="1">
      <c r="A2" s="71" t="s">
        <v>180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3" ht="15.75">
      <c r="T3" s="34"/>
    </row>
    <row r="4" spans="1:23" ht="52.5" customHeight="1">
      <c r="A4" s="72" t="s">
        <v>2</v>
      </c>
      <c r="B4" s="72" t="s">
        <v>179</v>
      </c>
      <c r="C4" s="75" t="s">
        <v>178</v>
      </c>
      <c r="D4" s="75"/>
      <c r="E4" s="75"/>
      <c r="F4" s="76" t="s">
        <v>177</v>
      </c>
      <c r="G4" s="76"/>
      <c r="H4" s="76"/>
      <c r="I4" s="77" t="s">
        <v>176</v>
      </c>
      <c r="J4" s="78"/>
      <c r="K4" s="78"/>
      <c r="L4" s="78"/>
      <c r="M4" s="78"/>
      <c r="N4" s="79"/>
      <c r="O4" s="80" t="s">
        <v>175</v>
      </c>
      <c r="P4" s="80"/>
      <c r="Q4" s="80"/>
      <c r="R4" s="81" t="s">
        <v>174</v>
      </c>
      <c r="S4" s="81"/>
      <c r="T4" s="81"/>
    </row>
    <row r="5" spans="1:23" ht="9" customHeight="1">
      <c r="A5" s="73"/>
      <c r="B5" s="73"/>
      <c r="C5" s="82" t="s">
        <v>173</v>
      </c>
      <c r="D5" s="82" t="s">
        <v>172</v>
      </c>
      <c r="E5" s="82" t="s">
        <v>182</v>
      </c>
      <c r="F5" s="82" t="s">
        <v>173</v>
      </c>
      <c r="G5" s="82" t="s">
        <v>172</v>
      </c>
      <c r="H5" s="66" t="s">
        <v>182</v>
      </c>
      <c r="I5" s="69" t="s">
        <v>173</v>
      </c>
      <c r="J5" s="69"/>
      <c r="K5" s="69" t="s">
        <v>172</v>
      </c>
      <c r="L5" s="69"/>
      <c r="M5" s="69" t="s">
        <v>182</v>
      </c>
      <c r="N5" s="69"/>
      <c r="O5" s="82" t="s">
        <v>173</v>
      </c>
      <c r="P5" s="82" t="s">
        <v>172</v>
      </c>
      <c r="Q5" s="66" t="s">
        <v>182</v>
      </c>
      <c r="R5" s="85" t="s">
        <v>173</v>
      </c>
      <c r="S5" s="72" t="s">
        <v>172</v>
      </c>
      <c r="T5" s="72" t="s">
        <v>182</v>
      </c>
    </row>
    <row r="6" spans="1:23" ht="8.25" customHeight="1">
      <c r="A6" s="73"/>
      <c r="B6" s="73"/>
      <c r="C6" s="83"/>
      <c r="D6" s="83"/>
      <c r="E6" s="83"/>
      <c r="F6" s="83"/>
      <c r="G6" s="83"/>
      <c r="H6" s="67"/>
      <c r="I6" s="69"/>
      <c r="J6" s="69"/>
      <c r="K6" s="69"/>
      <c r="L6" s="69"/>
      <c r="M6" s="69"/>
      <c r="N6" s="69"/>
      <c r="O6" s="83"/>
      <c r="P6" s="83"/>
      <c r="Q6" s="67"/>
      <c r="R6" s="86"/>
      <c r="S6" s="74"/>
      <c r="T6" s="74"/>
    </row>
    <row r="7" spans="1:23" ht="15" customHeight="1">
      <c r="A7" s="74"/>
      <c r="B7" s="74"/>
      <c r="C7" s="84"/>
      <c r="D7" s="84"/>
      <c r="E7" s="84"/>
      <c r="F7" s="84"/>
      <c r="G7" s="84"/>
      <c r="H7" s="68"/>
      <c r="I7" s="26" t="s">
        <v>171</v>
      </c>
      <c r="J7" s="26" t="s">
        <v>170</v>
      </c>
      <c r="K7" s="26" t="s">
        <v>171</v>
      </c>
      <c r="L7" s="26" t="s">
        <v>170</v>
      </c>
      <c r="M7" s="26" t="s">
        <v>171</v>
      </c>
      <c r="N7" s="26" t="s">
        <v>170</v>
      </c>
      <c r="O7" s="84"/>
      <c r="P7" s="84"/>
      <c r="Q7" s="68"/>
      <c r="R7" s="33" t="s">
        <v>169</v>
      </c>
      <c r="S7" s="26" t="s">
        <v>168</v>
      </c>
      <c r="T7" s="26" t="s">
        <v>167</v>
      </c>
    </row>
    <row r="8" spans="1:23" ht="12.75" customHeight="1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32">
        <v>20</v>
      </c>
    </row>
    <row r="9" spans="1:23" s="19" customFormat="1" ht="18.75" customHeight="1">
      <c r="A9" s="37" t="s">
        <v>166</v>
      </c>
      <c r="B9" s="28">
        <v>100000000</v>
      </c>
      <c r="C9" s="16">
        <v>1775313.6</v>
      </c>
      <c r="D9" s="16">
        <v>1774460.7</v>
      </c>
      <c r="E9" s="16">
        <v>0</v>
      </c>
      <c r="F9" s="16">
        <f t="shared" ref="F9:H9" si="0">F10+F11</f>
        <v>1791986.8</v>
      </c>
      <c r="G9" s="16">
        <f t="shared" si="0"/>
        <v>1774460.7000000002</v>
      </c>
      <c r="H9" s="16">
        <f t="shared" si="0"/>
        <v>0</v>
      </c>
      <c r="I9" s="14">
        <f t="shared" ref="I9:I40" si="1">F9-C9</f>
        <v>16673.199999999953</v>
      </c>
      <c r="J9" s="14">
        <f t="shared" ref="J9:J40" si="2">(I9/F9)*100</f>
        <v>0.93043096076377096</v>
      </c>
      <c r="K9" s="14">
        <f t="shared" ref="K9:K40" si="3">G9-D9</f>
        <v>0</v>
      </c>
      <c r="L9" s="14">
        <f t="shared" ref="L9:L19" si="4">(K9/G9)*100</f>
        <v>0</v>
      </c>
      <c r="M9" s="14">
        <f t="shared" ref="M9:M40" si="5">H9-E9</f>
        <v>0</v>
      </c>
      <c r="N9" s="14" t="s">
        <v>22</v>
      </c>
      <c r="O9" s="16">
        <f>O10+O11</f>
        <v>1769443.7</v>
      </c>
      <c r="P9" s="16">
        <f>P10+P11</f>
        <v>1774460.6900000002</v>
      </c>
      <c r="Q9" s="16">
        <f>Q10+Q11</f>
        <v>0</v>
      </c>
      <c r="R9" s="14">
        <f>O9-F9</f>
        <v>-22543.100000000093</v>
      </c>
      <c r="S9" s="14">
        <f t="shared" ref="S9:S40" si="6">P9-G9</f>
        <v>-1.0000000009313226E-2</v>
      </c>
      <c r="T9" s="14">
        <f t="shared" ref="T9:T40" si="7">Q9-H9</f>
        <v>0</v>
      </c>
      <c r="U9" s="42"/>
      <c r="V9" s="42"/>
      <c r="W9" s="42"/>
    </row>
    <row r="10" spans="1:23" s="24" customFormat="1" ht="13.5" customHeight="1">
      <c r="A10" s="38" t="s">
        <v>165</v>
      </c>
      <c r="B10" s="26">
        <v>110000000</v>
      </c>
      <c r="C10" s="25">
        <v>48158.3</v>
      </c>
      <c r="D10" s="25">
        <v>13917.1</v>
      </c>
      <c r="E10" s="25">
        <v>0</v>
      </c>
      <c r="F10" s="15">
        <f>ROUND('[1]пр 8_для уточнения'!G6/1000,1)</f>
        <v>63383.8</v>
      </c>
      <c r="G10" s="15">
        <f>ROUND('[1]пр 8_для уточнения'!H6/1000,1)</f>
        <v>13917.1</v>
      </c>
      <c r="H10" s="15">
        <f>'[2]пр 8_для уточнения'!I6/1000</f>
        <v>0</v>
      </c>
      <c r="I10" s="15">
        <f t="shared" si="1"/>
        <v>15225.5</v>
      </c>
      <c r="J10" s="15">
        <f t="shared" si="2"/>
        <v>24.021122116376738</v>
      </c>
      <c r="K10" s="15">
        <f t="shared" si="3"/>
        <v>0</v>
      </c>
      <c r="L10" s="15">
        <f t="shared" si="4"/>
        <v>0</v>
      </c>
      <c r="M10" s="15">
        <f t="shared" si="5"/>
        <v>0</v>
      </c>
      <c r="N10" s="14" t="s">
        <v>22</v>
      </c>
      <c r="O10" s="15">
        <v>42686.33</v>
      </c>
      <c r="P10" s="15">
        <v>13917.09</v>
      </c>
      <c r="Q10" s="15">
        <v>0</v>
      </c>
      <c r="R10" s="15">
        <f t="shared" ref="R10:R40" si="8">O10-F10</f>
        <v>-20697.47</v>
      </c>
      <c r="S10" s="15">
        <f t="shared" si="6"/>
        <v>-1.0000000000218279E-2</v>
      </c>
      <c r="T10" s="15">
        <f t="shared" si="7"/>
        <v>0</v>
      </c>
      <c r="U10" s="42"/>
      <c r="V10" s="42"/>
      <c r="W10" s="42"/>
    </row>
    <row r="11" spans="1:23" s="24" customFormat="1" ht="27.75" customHeight="1">
      <c r="A11" s="38" t="s">
        <v>164</v>
      </c>
      <c r="B11" s="26">
        <v>120000000</v>
      </c>
      <c r="C11" s="25">
        <v>1727155.3</v>
      </c>
      <c r="D11" s="25">
        <v>1760543.6</v>
      </c>
      <c r="E11" s="25">
        <v>0</v>
      </c>
      <c r="F11" s="15">
        <f>ROUND('[1]пр 8_для уточнения'!G189/1000,1)</f>
        <v>1728603</v>
      </c>
      <c r="G11" s="15">
        <f>ROUND('[1]пр 8_для уточнения'!H189/1000,1)</f>
        <v>1760543.6</v>
      </c>
      <c r="H11" s="15">
        <f>'[2]пр 8_для уточнения'!I161/1000</f>
        <v>0</v>
      </c>
      <c r="I11" s="15">
        <f t="shared" si="1"/>
        <v>1447.6999999999534</v>
      </c>
      <c r="J11" s="15">
        <f t="shared" si="2"/>
        <v>8.3749710025954688E-2</v>
      </c>
      <c r="K11" s="15">
        <f t="shared" si="3"/>
        <v>0</v>
      </c>
      <c r="L11" s="15">
        <f t="shared" si="4"/>
        <v>0</v>
      </c>
      <c r="M11" s="15">
        <f t="shared" si="5"/>
        <v>0</v>
      </c>
      <c r="N11" s="14" t="s">
        <v>22</v>
      </c>
      <c r="O11" s="15">
        <f>1786993.73-60236.36</f>
        <v>1726757.3699999999</v>
      </c>
      <c r="P11" s="15">
        <f>1819105.3-58561.7</f>
        <v>1760543.6</v>
      </c>
      <c r="Q11" s="15">
        <v>0</v>
      </c>
      <c r="R11" s="15">
        <f t="shared" si="8"/>
        <v>-1845.6300000001211</v>
      </c>
      <c r="S11" s="15">
        <f t="shared" si="6"/>
        <v>0</v>
      </c>
      <c r="T11" s="15">
        <f t="shared" si="7"/>
        <v>0</v>
      </c>
      <c r="U11" s="42"/>
      <c r="V11" s="42"/>
      <c r="W11" s="42"/>
    </row>
    <row r="12" spans="1:23" s="19" customFormat="1" ht="26.25" customHeight="1">
      <c r="A12" s="37" t="s">
        <v>163</v>
      </c>
      <c r="B12" s="28">
        <v>200000000</v>
      </c>
      <c r="C12" s="16">
        <v>22289.338199999998</v>
      </c>
      <c r="D12" s="16">
        <v>15157.822</v>
      </c>
      <c r="E12" s="16">
        <v>0</v>
      </c>
      <c r="F12" s="16">
        <f t="shared" ref="F12:H12" si="9">F13+F14</f>
        <v>24251.8</v>
      </c>
      <c r="G12" s="16">
        <f t="shared" si="9"/>
        <v>16377.8</v>
      </c>
      <c r="H12" s="16">
        <f t="shared" si="9"/>
        <v>0</v>
      </c>
      <c r="I12" s="14">
        <f t="shared" si="1"/>
        <v>1962.4618000000009</v>
      </c>
      <c r="J12" s="14">
        <f t="shared" si="2"/>
        <v>8.0920253342020025</v>
      </c>
      <c r="K12" s="14">
        <f t="shared" si="3"/>
        <v>1219.9779999999992</v>
      </c>
      <c r="L12" s="14">
        <f t="shared" si="4"/>
        <v>7.448973610619249</v>
      </c>
      <c r="M12" s="14">
        <f t="shared" si="5"/>
        <v>0</v>
      </c>
      <c r="N12" s="14" t="s">
        <v>22</v>
      </c>
      <c r="O12" s="16">
        <f>O13+O14</f>
        <v>22002.399999999998</v>
      </c>
      <c r="P12" s="16">
        <f>P13+P14</f>
        <v>15157.8</v>
      </c>
      <c r="Q12" s="16">
        <f>Q13+Q14</f>
        <v>0</v>
      </c>
      <c r="R12" s="14">
        <f t="shared" si="8"/>
        <v>-2249.4000000000015</v>
      </c>
      <c r="S12" s="14">
        <f t="shared" si="6"/>
        <v>-1220</v>
      </c>
      <c r="T12" s="14">
        <f t="shared" si="7"/>
        <v>0</v>
      </c>
      <c r="U12" s="42"/>
      <c r="V12" s="42"/>
      <c r="W12" s="42"/>
    </row>
    <row r="13" spans="1:23" s="24" customFormat="1" ht="19.5" customHeight="1">
      <c r="A13" s="38" t="s">
        <v>162</v>
      </c>
      <c r="B13" s="26">
        <v>210000000</v>
      </c>
      <c r="C13" s="25">
        <v>21289.338199999998</v>
      </c>
      <c r="D13" s="25">
        <v>14657.822</v>
      </c>
      <c r="E13" s="25">
        <v>0</v>
      </c>
      <c r="F13" s="15">
        <f>ROUND('[1]пр 8_для уточнения'!G330/1000,1)</f>
        <v>22563.3</v>
      </c>
      <c r="G13" s="15">
        <f>ROUND('[1]пр 8_для уточнения'!H330/1000,1)</f>
        <v>15877.8</v>
      </c>
      <c r="H13" s="15">
        <f>'[2]пр 8_для уточнения'!I311/1000</f>
        <v>0</v>
      </c>
      <c r="I13" s="15">
        <f t="shared" si="1"/>
        <v>1273.9618000000009</v>
      </c>
      <c r="J13" s="15">
        <f t="shared" si="2"/>
        <v>5.646167892107985</v>
      </c>
      <c r="K13" s="15">
        <f t="shared" si="3"/>
        <v>1219.9779999999992</v>
      </c>
      <c r="L13" s="15">
        <f t="shared" si="4"/>
        <v>7.6835455793623746</v>
      </c>
      <c r="M13" s="15">
        <f t="shared" si="5"/>
        <v>0</v>
      </c>
      <c r="N13" s="14" t="s">
        <v>22</v>
      </c>
      <c r="O13" s="15">
        <v>21289.3</v>
      </c>
      <c r="P13" s="15">
        <v>14657.8</v>
      </c>
      <c r="Q13" s="15">
        <v>0</v>
      </c>
      <c r="R13" s="15">
        <f t="shared" si="8"/>
        <v>-1274</v>
      </c>
      <c r="S13" s="15">
        <f t="shared" si="6"/>
        <v>-1220</v>
      </c>
      <c r="T13" s="15">
        <f t="shared" si="7"/>
        <v>0</v>
      </c>
      <c r="U13" s="42"/>
      <c r="V13" s="42"/>
      <c r="W13" s="42"/>
    </row>
    <row r="14" spans="1:23" s="24" customFormat="1" ht="19.5" customHeight="1">
      <c r="A14" s="38" t="s">
        <v>161</v>
      </c>
      <c r="B14" s="26">
        <v>220000000</v>
      </c>
      <c r="C14" s="25">
        <v>1000</v>
      </c>
      <c r="D14" s="25">
        <v>500</v>
      </c>
      <c r="E14" s="25">
        <v>0</v>
      </c>
      <c r="F14" s="15">
        <f>ROUND('[1]пр 8_для уточнения'!G383/1000,1)</f>
        <v>1688.5</v>
      </c>
      <c r="G14" s="15">
        <f>ROUND('[1]пр 8_для уточнения'!H383/1000,1)</f>
        <v>500</v>
      </c>
      <c r="H14" s="15">
        <f>'[2]пр 8_для уточнения'!I353/1000</f>
        <v>0</v>
      </c>
      <c r="I14" s="15">
        <f t="shared" si="1"/>
        <v>688.5</v>
      </c>
      <c r="J14" s="15">
        <f t="shared" si="2"/>
        <v>40.775836541308848</v>
      </c>
      <c r="K14" s="15">
        <f t="shared" si="3"/>
        <v>0</v>
      </c>
      <c r="L14" s="15">
        <f t="shared" si="4"/>
        <v>0</v>
      </c>
      <c r="M14" s="15">
        <f t="shared" si="5"/>
        <v>0</v>
      </c>
      <c r="N14" s="14" t="s">
        <v>22</v>
      </c>
      <c r="O14" s="15">
        <v>713.1</v>
      </c>
      <c r="P14" s="15">
        <v>500</v>
      </c>
      <c r="Q14" s="15">
        <v>0</v>
      </c>
      <c r="R14" s="15">
        <f t="shared" si="8"/>
        <v>-975.4</v>
      </c>
      <c r="S14" s="15">
        <f t="shared" si="6"/>
        <v>0</v>
      </c>
      <c r="T14" s="15">
        <f t="shared" si="7"/>
        <v>0</v>
      </c>
      <c r="U14" s="42"/>
      <c r="V14" s="42"/>
      <c r="W14" s="42"/>
    </row>
    <row r="15" spans="1:23" s="19" customFormat="1" ht="25.5" customHeight="1">
      <c r="A15" s="37" t="s">
        <v>160</v>
      </c>
      <c r="B15" s="28">
        <v>300000000</v>
      </c>
      <c r="C15" s="16">
        <f>264151.87135-932.4</f>
        <v>263219.47134999995</v>
      </c>
      <c r="D15" s="16">
        <v>176144.13278999997</v>
      </c>
      <c r="E15" s="16">
        <v>0</v>
      </c>
      <c r="F15" s="16">
        <f t="shared" ref="F15:H15" si="10">F16+F17+F18</f>
        <v>271822.19500000001</v>
      </c>
      <c r="G15" s="16">
        <f t="shared" si="10"/>
        <v>176144.095</v>
      </c>
      <c r="H15" s="16">
        <f t="shared" si="10"/>
        <v>0</v>
      </c>
      <c r="I15" s="14">
        <f t="shared" si="1"/>
        <v>8602.7236500000581</v>
      </c>
      <c r="J15" s="14">
        <f t="shared" si="2"/>
        <v>3.164834884068263</v>
      </c>
      <c r="K15" s="14">
        <f t="shared" si="3"/>
        <v>-3.7789999973028898E-2</v>
      </c>
      <c r="L15" s="14">
        <f t="shared" si="4"/>
        <v>-2.1454026019452368E-5</v>
      </c>
      <c r="M15" s="14">
        <f t="shared" si="5"/>
        <v>0</v>
      </c>
      <c r="N15" s="14" t="s">
        <v>22</v>
      </c>
      <c r="O15" s="16">
        <f>O16+O17+O18</f>
        <v>274151.90000000002</v>
      </c>
      <c r="P15" s="16">
        <f>P16+P17+P18</f>
        <v>176144.1</v>
      </c>
      <c r="Q15" s="16">
        <f>Q16+Q17+Q18</f>
        <v>0</v>
      </c>
      <c r="R15" s="14">
        <f t="shared" si="8"/>
        <v>2329.7050000000163</v>
      </c>
      <c r="S15" s="14">
        <f t="shared" si="6"/>
        <v>5.0000000046566129E-3</v>
      </c>
      <c r="T15" s="14">
        <f t="shared" si="7"/>
        <v>0</v>
      </c>
      <c r="U15" s="42"/>
      <c r="V15" s="42"/>
      <c r="W15" s="42"/>
    </row>
    <row r="16" spans="1:23" s="24" customFormat="1">
      <c r="A16" s="38" t="s">
        <v>159</v>
      </c>
      <c r="B16" s="26">
        <v>310000000</v>
      </c>
      <c r="C16" s="25">
        <v>364.995</v>
      </c>
      <c r="D16" s="25">
        <v>364.995</v>
      </c>
      <c r="E16" s="25">
        <v>0</v>
      </c>
      <c r="F16" s="15">
        <f>'[2]пр 8_для уточнения'!G358/1000</f>
        <v>364.995</v>
      </c>
      <c r="G16" s="15">
        <f>'[2]пр 8_для уточнения'!H358/1000</f>
        <v>364.995</v>
      </c>
      <c r="H16" s="15">
        <f>'[2]пр 8_для уточнения'!I358/1000</f>
        <v>0</v>
      </c>
      <c r="I16" s="15">
        <f t="shared" si="1"/>
        <v>0</v>
      </c>
      <c r="J16" s="15">
        <f t="shared" si="2"/>
        <v>0</v>
      </c>
      <c r="K16" s="15">
        <f t="shared" si="3"/>
        <v>0</v>
      </c>
      <c r="L16" s="15">
        <f t="shared" si="4"/>
        <v>0</v>
      </c>
      <c r="M16" s="15">
        <f t="shared" si="5"/>
        <v>0</v>
      </c>
      <c r="N16" s="14" t="s">
        <v>22</v>
      </c>
      <c r="O16" s="15">
        <v>365</v>
      </c>
      <c r="P16" s="15">
        <v>365</v>
      </c>
      <c r="Q16" s="15">
        <v>0</v>
      </c>
      <c r="R16" s="15">
        <f t="shared" si="8"/>
        <v>4.9999999999954525E-3</v>
      </c>
      <c r="S16" s="15">
        <f t="shared" si="6"/>
        <v>4.9999999999954525E-3</v>
      </c>
      <c r="T16" s="15">
        <f t="shared" si="7"/>
        <v>0</v>
      </c>
      <c r="U16" s="42"/>
      <c r="V16" s="42"/>
      <c r="W16" s="42"/>
    </row>
    <row r="17" spans="1:23" s="24" customFormat="1">
      <c r="A17" s="38" t="s">
        <v>158</v>
      </c>
      <c r="B17" s="26">
        <v>320000000</v>
      </c>
      <c r="C17" s="25">
        <v>92334.629560000001</v>
      </c>
      <c r="D17" s="25">
        <v>50</v>
      </c>
      <c r="E17" s="25">
        <v>0</v>
      </c>
      <c r="F17" s="15">
        <f>ROUND('[1]пр 8_для уточнения'!G403/1000,1)</f>
        <v>93905</v>
      </c>
      <c r="G17" s="15">
        <f>ROUND('[1]пр 8_для уточнения'!H403/1000,1)</f>
        <v>50</v>
      </c>
      <c r="H17" s="15">
        <f>'[2]пр 8_для уточнения'!I370/1000</f>
        <v>0</v>
      </c>
      <c r="I17" s="15">
        <f t="shared" si="1"/>
        <v>1570.3704399999988</v>
      </c>
      <c r="J17" s="15">
        <f t="shared" si="2"/>
        <v>1.6722969383951853</v>
      </c>
      <c r="K17" s="15">
        <f t="shared" si="3"/>
        <v>0</v>
      </c>
      <c r="L17" s="15">
        <f t="shared" si="4"/>
        <v>0</v>
      </c>
      <c r="M17" s="15">
        <f t="shared" si="5"/>
        <v>0</v>
      </c>
      <c r="N17" s="14" t="s">
        <v>22</v>
      </c>
      <c r="O17" s="15">
        <v>97597.8</v>
      </c>
      <c r="P17" s="15">
        <v>50</v>
      </c>
      <c r="Q17" s="15">
        <v>0</v>
      </c>
      <c r="R17" s="15">
        <f t="shared" si="8"/>
        <v>3692.8000000000029</v>
      </c>
      <c r="S17" s="15">
        <f t="shared" si="6"/>
        <v>0</v>
      </c>
      <c r="T17" s="15">
        <f t="shared" si="7"/>
        <v>0</v>
      </c>
      <c r="U17" s="42"/>
      <c r="V17" s="42"/>
      <c r="W17" s="42"/>
    </row>
    <row r="18" spans="1:23" s="24" customFormat="1" ht="38.25" customHeight="1">
      <c r="A18" s="38" t="s">
        <v>157</v>
      </c>
      <c r="B18" s="26">
        <v>330000000</v>
      </c>
      <c r="C18" s="25">
        <v>171452.24679</v>
      </c>
      <c r="D18" s="25">
        <v>175729.13778999998</v>
      </c>
      <c r="E18" s="25">
        <v>0</v>
      </c>
      <c r="F18" s="30">
        <f>ROUND('[1]пр 8_для уточнения'!G440/1000,1)</f>
        <v>177552.2</v>
      </c>
      <c r="G18" s="30">
        <f>ROUND('[1]пр 8_для уточнения'!H440/1000,1)</f>
        <v>175729.1</v>
      </c>
      <c r="H18" s="30">
        <f>'[2]пр 8_для уточнения'!I392/1000</f>
        <v>0</v>
      </c>
      <c r="I18" s="15">
        <f t="shared" si="1"/>
        <v>6099.9532100000069</v>
      </c>
      <c r="J18" s="15">
        <f t="shared" si="2"/>
        <v>3.4355830060117567</v>
      </c>
      <c r="K18" s="15">
        <f t="shared" si="3"/>
        <v>-3.7789999973028898E-2</v>
      </c>
      <c r="L18" s="15">
        <f t="shared" si="4"/>
        <v>-2.1504691011920562E-5</v>
      </c>
      <c r="M18" s="15">
        <f t="shared" si="5"/>
        <v>0</v>
      </c>
      <c r="N18" s="14" t="s">
        <v>22</v>
      </c>
      <c r="O18" s="15">
        <v>176189.1</v>
      </c>
      <c r="P18" s="15">
        <v>175729.1</v>
      </c>
      <c r="Q18" s="31">
        <v>0</v>
      </c>
      <c r="R18" s="15">
        <f t="shared" si="8"/>
        <v>-1363.1000000000058</v>
      </c>
      <c r="S18" s="15">
        <f t="shared" si="6"/>
        <v>0</v>
      </c>
      <c r="T18" s="15">
        <f t="shared" si="7"/>
        <v>0</v>
      </c>
      <c r="U18" s="42"/>
      <c r="V18" s="42"/>
      <c r="W18" s="42"/>
    </row>
    <row r="19" spans="1:23" s="19" customFormat="1" ht="28.5" customHeight="1">
      <c r="A19" s="37" t="s">
        <v>156</v>
      </c>
      <c r="B19" s="28">
        <v>400000000</v>
      </c>
      <c r="C19" s="16">
        <v>303157.23258999997</v>
      </c>
      <c r="D19" s="16">
        <v>227511.21704999998</v>
      </c>
      <c r="E19" s="16">
        <v>0</v>
      </c>
      <c r="F19" s="16">
        <f t="shared" ref="F19:H19" si="11">F20+F21+F22</f>
        <v>322935.09999999998</v>
      </c>
      <c r="G19" s="16">
        <f t="shared" si="11"/>
        <v>227511.19999999998</v>
      </c>
      <c r="H19" s="16">
        <f t="shared" si="11"/>
        <v>0</v>
      </c>
      <c r="I19" s="14">
        <f t="shared" si="1"/>
        <v>19777.867410000006</v>
      </c>
      <c r="J19" s="14">
        <f t="shared" si="2"/>
        <v>6.1244093348787443</v>
      </c>
      <c r="K19" s="14">
        <f t="shared" si="3"/>
        <v>-1.7049999994924292E-2</v>
      </c>
      <c r="L19" s="14">
        <f t="shared" si="4"/>
        <v>-7.4941365501673303E-6</v>
      </c>
      <c r="M19" s="14">
        <f t="shared" si="5"/>
        <v>0</v>
      </c>
      <c r="N19" s="14" t="s">
        <v>22</v>
      </c>
      <c r="O19" s="16">
        <f>O20+O21+O22</f>
        <v>321330.90000000002</v>
      </c>
      <c r="P19" s="16">
        <f>P20+P21+P22</f>
        <v>227511.19999999998</v>
      </c>
      <c r="Q19" s="16">
        <f>Q20+Q21+Q22</f>
        <v>0</v>
      </c>
      <c r="R19" s="14">
        <f t="shared" si="8"/>
        <v>-1604.1999999999534</v>
      </c>
      <c r="S19" s="14">
        <f t="shared" si="6"/>
        <v>0</v>
      </c>
      <c r="T19" s="14">
        <f t="shared" si="7"/>
        <v>0</v>
      </c>
      <c r="U19" s="42"/>
      <c r="V19" s="42"/>
      <c r="W19" s="42"/>
    </row>
    <row r="20" spans="1:23" s="24" customFormat="1">
      <c r="A20" s="38" t="s">
        <v>155</v>
      </c>
      <c r="B20" s="26">
        <v>410000000</v>
      </c>
      <c r="C20" s="25">
        <v>89317.774609999993</v>
      </c>
      <c r="D20" s="25">
        <v>2018.7861</v>
      </c>
      <c r="E20" s="25">
        <v>0</v>
      </c>
      <c r="F20" s="15">
        <f>ROUND('[1]пр 8_для уточнения'!G525/1000,1)</f>
        <v>101250.3</v>
      </c>
      <c r="G20" s="15">
        <f>ROUND('[1]пр 8_для уточнения'!H525/1000,1)</f>
        <v>2018.8</v>
      </c>
      <c r="H20" s="15">
        <f>'[2]пр 8_для уточнения'!I467/1000</f>
        <v>0</v>
      </c>
      <c r="I20" s="15">
        <f t="shared" si="1"/>
        <v>11932.52539000001</v>
      </c>
      <c r="J20" s="15">
        <f t="shared" si="2"/>
        <v>11.785175342690351</v>
      </c>
      <c r="K20" s="15">
        <f t="shared" si="3"/>
        <v>1.389999999992142E-2</v>
      </c>
      <c r="L20" s="15">
        <v>0</v>
      </c>
      <c r="M20" s="15">
        <f t="shared" si="5"/>
        <v>0</v>
      </c>
      <c r="N20" s="14" t="s">
        <v>22</v>
      </c>
      <c r="O20" s="25">
        <v>101250.3</v>
      </c>
      <c r="P20" s="15">
        <v>2018.8</v>
      </c>
      <c r="Q20" s="15">
        <v>0</v>
      </c>
      <c r="R20" s="15">
        <f t="shared" si="8"/>
        <v>0</v>
      </c>
      <c r="S20" s="15">
        <f t="shared" si="6"/>
        <v>0</v>
      </c>
      <c r="T20" s="15">
        <f t="shared" si="7"/>
        <v>0</v>
      </c>
      <c r="U20" s="42"/>
      <c r="V20" s="42"/>
      <c r="W20" s="42"/>
    </row>
    <row r="21" spans="1:23" s="24" customFormat="1">
      <c r="A21" s="38" t="s">
        <v>154</v>
      </c>
      <c r="B21" s="26">
        <v>420000000</v>
      </c>
      <c r="C21" s="25">
        <v>3806.0279999999998</v>
      </c>
      <c r="D21" s="25">
        <v>3806.0279999999998</v>
      </c>
      <c r="E21" s="25">
        <v>0</v>
      </c>
      <c r="F21" s="15">
        <f>ROUND('[1]пр 8_для уточнения'!G590/1000,1)</f>
        <v>10047.200000000001</v>
      </c>
      <c r="G21" s="15">
        <f>ROUND('[1]пр 8_для уточнения'!H590/1000,1)</f>
        <v>3806</v>
      </c>
      <c r="H21" s="15">
        <f>'[2]пр 8_для уточнения'!I527/1000</f>
        <v>0</v>
      </c>
      <c r="I21" s="15">
        <f t="shared" si="1"/>
        <v>6241.1720000000005</v>
      </c>
      <c r="J21" s="15">
        <f t="shared" si="2"/>
        <v>62.118520582848959</v>
      </c>
      <c r="K21" s="15">
        <f t="shared" si="3"/>
        <v>-2.7999999999792635E-2</v>
      </c>
      <c r="L21" s="15">
        <f t="shared" ref="L21:L38" si="12">(K21/G21)*100</f>
        <v>-7.3568050446118328E-4</v>
      </c>
      <c r="M21" s="15">
        <f t="shared" si="5"/>
        <v>0</v>
      </c>
      <c r="N21" s="14" t="s">
        <v>22</v>
      </c>
      <c r="O21" s="15">
        <v>10047.200000000001</v>
      </c>
      <c r="P21" s="15">
        <v>3806</v>
      </c>
      <c r="Q21" s="15">
        <v>0</v>
      </c>
      <c r="R21" s="15">
        <f t="shared" si="8"/>
        <v>0</v>
      </c>
      <c r="S21" s="15">
        <f t="shared" si="6"/>
        <v>0</v>
      </c>
      <c r="T21" s="15">
        <f t="shared" si="7"/>
        <v>0</v>
      </c>
      <c r="U21" s="42"/>
      <c r="V21" s="42"/>
      <c r="W21" s="42"/>
    </row>
    <row r="22" spans="1:23" s="24" customFormat="1" ht="24.75" customHeight="1">
      <c r="A22" s="38" t="s">
        <v>153</v>
      </c>
      <c r="B22" s="26">
        <v>430000000</v>
      </c>
      <c r="C22" s="25">
        <v>210033.42997999999</v>
      </c>
      <c r="D22" s="25">
        <v>221686.40294999999</v>
      </c>
      <c r="E22" s="25">
        <v>0</v>
      </c>
      <c r="F22" s="30">
        <f>ROUND('[1]пр 8_для уточнения'!G627/1000,1)</f>
        <v>211637.6</v>
      </c>
      <c r="G22" s="30">
        <f>ROUND('[1]пр 8_для уточнения'!H627/1000,1)</f>
        <v>221686.39999999999</v>
      </c>
      <c r="H22" s="30">
        <f>'[2]пр 8_для уточнения'!I548/1000</f>
        <v>0</v>
      </c>
      <c r="I22" s="15">
        <f t="shared" si="1"/>
        <v>1604.1700200000196</v>
      </c>
      <c r="J22" s="15">
        <f t="shared" si="2"/>
        <v>0.7579796879193581</v>
      </c>
      <c r="K22" s="15">
        <f t="shared" si="3"/>
        <v>-2.9499999945983291E-3</v>
      </c>
      <c r="L22" s="15">
        <f t="shared" si="12"/>
        <v>-1.330708602150754E-6</v>
      </c>
      <c r="M22" s="15">
        <f t="shared" si="5"/>
        <v>0</v>
      </c>
      <c r="N22" s="14" t="s">
        <v>22</v>
      </c>
      <c r="O22" s="15">
        <v>210033.4</v>
      </c>
      <c r="P22" s="15">
        <v>221686.39999999999</v>
      </c>
      <c r="Q22" s="15">
        <v>0</v>
      </c>
      <c r="R22" s="15">
        <f t="shared" si="8"/>
        <v>-1604.2000000000116</v>
      </c>
      <c r="S22" s="15">
        <f t="shared" si="6"/>
        <v>0</v>
      </c>
      <c r="T22" s="15">
        <f t="shared" si="7"/>
        <v>0</v>
      </c>
      <c r="U22" s="42"/>
      <c r="V22" s="42"/>
      <c r="W22" s="42"/>
    </row>
    <row r="23" spans="1:23" s="19" customFormat="1" ht="29.25" customHeight="1">
      <c r="A23" s="37" t="s">
        <v>152</v>
      </c>
      <c r="B23" s="28">
        <v>500000000</v>
      </c>
      <c r="C23" s="16">
        <v>57105.916140000001</v>
      </c>
      <c r="D23" s="16">
        <v>42176.149529999995</v>
      </c>
      <c r="E23" s="16">
        <v>0</v>
      </c>
      <c r="F23" s="16">
        <f t="shared" ref="F23:H23" si="13">F24+F25+F26</f>
        <v>54740.2</v>
      </c>
      <c r="G23" s="16">
        <f t="shared" si="13"/>
        <v>42176.1</v>
      </c>
      <c r="H23" s="16">
        <f t="shared" si="13"/>
        <v>0</v>
      </c>
      <c r="I23" s="14">
        <f t="shared" si="1"/>
        <v>-2365.7161400000041</v>
      </c>
      <c r="J23" s="14">
        <f t="shared" si="2"/>
        <v>-4.3217162889430512</v>
      </c>
      <c r="K23" s="14">
        <f t="shared" si="3"/>
        <v>-4.9529999996593688E-2</v>
      </c>
      <c r="L23" s="15">
        <f t="shared" si="12"/>
        <v>-1.1743617830144013E-4</v>
      </c>
      <c r="M23" s="14">
        <f t="shared" si="5"/>
        <v>0</v>
      </c>
      <c r="N23" s="14" t="s">
        <v>22</v>
      </c>
      <c r="O23" s="16">
        <f>O24+O25+O26</f>
        <v>55045.4</v>
      </c>
      <c r="P23" s="16">
        <f>P24+P25+P26</f>
        <v>42176.1</v>
      </c>
      <c r="Q23" s="16">
        <f>Q24+Q25+Q26</f>
        <v>0</v>
      </c>
      <c r="R23" s="14">
        <f t="shared" si="8"/>
        <v>305.20000000000437</v>
      </c>
      <c r="S23" s="14">
        <f t="shared" si="6"/>
        <v>0</v>
      </c>
      <c r="T23" s="14">
        <f t="shared" si="7"/>
        <v>0</v>
      </c>
      <c r="U23" s="42"/>
      <c r="V23" s="42"/>
      <c r="W23" s="42"/>
    </row>
    <row r="24" spans="1:23" s="24" customFormat="1" ht="15.75" customHeight="1">
      <c r="A24" s="27" t="s">
        <v>151</v>
      </c>
      <c r="B24" s="26">
        <v>510000000</v>
      </c>
      <c r="C24" s="25">
        <v>5082.6481900000008</v>
      </c>
      <c r="D24" s="25">
        <v>2835.6258900000003</v>
      </c>
      <c r="E24" s="25">
        <v>0</v>
      </c>
      <c r="F24" s="15">
        <f>ROUND('[1]пр 8_для уточнения'!G730/1000,1)</f>
        <v>5067.2</v>
      </c>
      <c r="G24" s="15">
        <f>ROUND('[1]пр 8_для уточнения'!H730/1000,1)</f>
        <v>2835.6</v>
      </c>
      <c r="H24" s="15">
        <f>'[2]пр 8_для уточнения'!I641/1000</f>
        <v>0</v>
      </c>
      <c r="I24" s="15">
        <f t="shared" si="1"/>
        <v>-15.448190000000977</v>
      </c>
      <c r="J24" s="15">
        <f t="shared" si="2"/>
        <v>-0.30486639564258322</v>
      </c>
      <c r="K24" s="15">
        <f t="shared" si="3"/>
        <v>-2.5890000000345026E-2</v>
      </c>
      <c r="L24" s="15">
        <f t="shared" si="12"/>
        <v>-9.1303427847175289E-4</v>
      </c>
      <c r="M24" s="15">
        <f t="shared" si="5"/>
        <v>0</v>
      </c>
      <c r="N24" s="14" t="s">
        <v>22</v>
      </c>
      <c r="O24" s="15">
        <v>5082.6000000000004</v>
      </c>
      <c r="P24" s="15">
        <v>2835.6</v>
      </c>
      <c r="Q24" s="15">
        <v>0</v>
      </c>
      <c r="R24" s="15">
        <f t="shared" si="8"/>
        <v>15.400000000000546</v>
      </c>
      <c r="S24" s="15">
        <f t="shared" si="6"/>
        <v>0</v>
      </c>
      <c r="T24" s="15">
        <f t="shared" si="7"/>
        <v>0</v>
      </c>
      <c r="U24" s="42"/>
      <c r="V24" s="42"/>
      <c r="W24" s="42"/>
    </row>
    <row r="25" spans="1:23" s="24" customFormat="1" ht="15.75" customHeight="1">
      <c r="A25" s="27" t="s">
        <v>150</v>
      </c>
      <c r="B25" s="26">
        <v>520000000</v>
      </c>
      <c r="C25" s="25">
        <v>33010.869379999996</v>
      </c>
      <c r="D25" s="25">
        <v>27880.226139999999</v>
      </c>
      <c r="E25" s="25">
        <v>0</v>
      </c>
      <c r="F25" s="15">
        <f>ROUND('[1]пр 8_для уточнения'!G841/1000,1)</f>
        <v>31258.7</v>
      </c>
      <c r="G25" s="15">
        <f>ROUND('[1]пр 8_для уточнения'!H841/1000,1)</f>
        <v>27880.2</v>
      </c>
      <c r="H25" s="15">
        <f>'[2]пр 8_для уточнения'!I752/1000</f>
        <v>0</v>
      </c>
      <c r="I25" s="15">
        <f t="shared" si="1"/>
        <v>-1752.1693799999957</v>
      </c>
      <c r="J25" s="15">
        <f t="shared" si="2"/>
        <v>-5.605381477796568</v>
      </c>
      <c r="K25" s="15">
        <f t="shared" si="3"/>
        <v>-2.6139999998122221E-2</v>
      </c>
      <c r="L25" s="15">
        <f t="shared" si="12"/>
        <v>-9.3758294410091107E-5</v>
      </c>
      <c r="M25" s="15">
        <f t="shared" si="5"/>
        <v>0</v>
      </c>
      <c r="N25" s="14" t="s">
        <v>22</v>
      </c>
      <c r="O25" s="15">
        <v>31258.7</v>
      </c>
      <c r="P25" s="15">
        <v>27880.2</v>
      </c>
      <c r="Q25" s="15">
        <v>0</v>
      </c>
      <c r="R25" s="15">
        <f t="shared" si="8"/>
        <v>0</v>
      </c>
      <c r="S25" s="15">
        <f t="shared" si="6"/>
        <v>0</v>
      </c>
      <c r="T25" s="15">
        <f t="shared" si="7"/>
        <v>0</v>
      </c>
      <c r="U25" s="42"/>
      <c r="V25" s="42"/>
      <c r="W25" s="42"/>
    </row>
    <row r="26" spans="1:23" s="24" customFormat="1">
      <c r="A26" s="27" t="s">
        <v>149</v>
      </c>
      <c r="B26" s="26">
        <v>530000000</v>
      </c>
      <c r="C26" s="25">
        <v>19012.398570000001</v>
      </c>
      <c r="D26" s="25">
        <v>11460.297500000001</v>
      </c>
      <c r="E26" s="25">
        <v>0</v>
      </c>
      <c r="F26" s="15">
        <f>ROUND('[1]пр 8_для уточнения'!G870/1000,1)</f>
        <v>18414.3</v>
      </c>
      <c r="G26" s="15">
        <f>ROUND('[1]пр 8_для уточнения'!H870/1000,1)</f>
        <v>11460.3</v>
      </c>
      <c r="H26" s="15">
        <f>'[2]пр 8_для уточнения'!I781/1000</f>
        <v>0</v>
      </c>
      <c r="I26" s="15">
        <f t="shared" si="1"/>
        <v>-598.09857000000193</v>
      </c>
      <c r="J26" s="15">
        <f t="shared" si="2"/>
        <v>-3.24801143676383</v>
      </c>
      <c r="K26" s="15">
        <f t="shared" si="3"/>
        <v>2.4999999986903276E-3</v>
      </c>
      <c r="L26" s="15">
        <f t="shared" si="12"/>
        <v>2.1814437655997904E-5</v>
      </c>
      <c r="M26" s="15">
        <f t="shared" si="5"/>
        <v>0</v>
      </c>
      <c r="N26" s="14" t="s">
        <v>22</v>
      </c>
      <c r="O26" s="15">
        <v>18704.099999999999</v>
      </c>
      <c r="P26" s="15">
        <v>11460.3</v>
      </c>
      <c r="Q26" s="15">
        <v>0</v>
      </c>
      <c r="R26" s="15">
        <f t="shared" si="8"/>
        <v>289.79999999999927</v>
      </c>
      <c r="S26" s="15">
        <f t="shared" si="6"/>
        <v>0</v>
      </c>
      <c r="T26" s="15">
        <f t="shared" si="7"/>
        <v>0</v>
      </c>
      <c r="U26" s="42"/>
      <c r="V26" s="42"/>
      <c r="W26" s="42"/>
    </row>
    <row r="27" spans="1:23" s="19" customFormat="1" ht="26.25" customHeight="1">
      <c r="A27" s="29" t="s">
        <v>148</v>
      </c>
      <c r="B27" s="28">
        <v>600000000</v>
      </c>
      <c r="C27" s="16">
        <v>10400.697699999999</v>
      </c>
      <c r="D27" s="16">
        <v>5324.7</v>
      </c>
      <c r="E27" s="16">
        <v>0</v>
      </c>
      <c r="F27" s="16">
        <f t="shared" ref="F27:H27" si="14">F28+F29</f>
        <v>10343.1</v>
      </c>
      <c r="G27" s="16">
        <f t="shared" si="14"/>
        <v>5324.7</v>
      </c>
      <c r="H27" s="16">
        <f t="shared" si="14"/>
        <v>0</v>
      </c>
      <c r="I27" s="14">
        <f t="shared" si="1"/>
        <v>-57.59769999999844</v>
      </c>
      <c r="J27" s="14">
        <f t="shared" si="2"/>
        <v>-0.55687076408425362</v>
      </c>
      <c r="K27" s="14">
        <f t="shared" si="3"/>
        <v>0</v>
      </c>
      <c r="L27" s="15">
        <f t="shared" si="12"/>
        <v>0</v>
      </c>
      <c r="M27" s="14">
        <f t="shared" si="5"/>
        <v>0</v>
      </c>
      <c r="N27" s="14" t="s">
        <v>22</v>
      </c>
      <c r="O27" s="16">
        <f>O28+O29</f>
        <v>10400.6</v>
      </c>
      <c r="P27" s="16">
        <f>P28+P29</f>
        <v>5324.7</v>
      </c>
      <c r="Q27" s="16">
        <f>Q28+Q29</f>
        <v>0</v>
      </c>
      <c r="R27" s="14">
        <f t="shared" si="8"/>
        <v>57.5</v>
      </c>
      <c r="S27" s="14">
        <f t="shared" si="6"/>
        <v>0</v>
      </c>
      <c r="T27" s="14">
        <f t="shared" si="7"/>
        <v>0</v>
      </c>
      <c r="U27" s="42"/>
      <c r="V27" s="42"/>
      <c r="W27" s="42"/>
    </row>
    <row r="28" spans="1:23" s="24" customFormat="1" ht="28.5" customHeight="1">
      <c r="A28" s="27" t="s">
        <v>147</v>
      </c>
      <c r="B28" s="26">
        <v>610000000</v>
      </c>
      <c r="C28" s="25">
        <v>9540.0536999999986</v>
      </c>
      <c r="D28" s="25">
        <v>4464.2</v>
      </c>
      <c r="E28" s="25">
        <v>0</v>
      </c>
      <c r="F28" s="15">
        <f>ROUND('[1]пр 8_для уточнения'!G934/1000,1)</f>
        <v>9590.1</v>
      </c>
      <c r="G28" s="15">
        <f>ROUND('[1]пр 8_для уточнения'!H934/1000,1)</f>
        <v>4464.2</v>
      </c>
      <c r="H28" s="15">
        <f>'[2]пр 8_для уточнения'!I933/1000</f>
        <v>0</v>
      </c>
      <c r="I28" s="15">
        <f t="shared" si="1"/>
        <v>50.046300000001793</v>
      </c>
      <c r="J28" s="15">
        <f t="shared" si="2"/>
        <v>0.5218537867175711</v>
      </c>
      <c r="K28" s="15">
        <f t="shared" si="3"/>
        <v>0</v>
      </c>
      <c r="L28" s="15">
        <f t="shared" si="12"/>
        <v>0</v>
      </c>
      <c r="M28" s="15">
        <f t="shared" si="5"/>
        <v>0</v>
      </c>
      <c r="N28" s="14" t="s">
        <v>22</v>
      </c>
      <c r="O28" s="15">
        <v>9540</v>
      </c>
      <c r="P28" s="15">
        <v>4464.2</v>
      </c>
      <c r="Q28" s="15">
        <v>0</v>
      </c>
      <c r="R28" s="15">
        <f t="shared" si="8"/>
        <v>-50.100000000000364</v>
      </c>
      <c r="S28" s="15">
        <f t="shared" si="6"/>
        <v>0</v>
      </c>
      <c r="T28" s="15">
        <f t="shared" si="7"/>
        <v>0</v>
      </c>
      <c r="U28" s="42"/>
      <c r="V28" s="42"/>
      <c r="W28" s="42"/>
    </row>
    <row r="29" spans="1:23" s="24" customFormat="1" ht="15" customHeight="1">
      <c r="A29" s="27" t="s">
        <v>146</v>
      </c>
      <c r="B29" s="26">
        <v>620000000</v>
      </c>
      <c r="C29" s="25">
        <v>860.64400000000001</v>
      </c>
      <c r="D29" s="25">
        <v>860.5</v>
      </c>
      <c r="E29" s="25">
        <v>0</v>
      </c>
      <c r="F29" s="15">
        <f>ROUND('[1]пр 8_для уточнения'!G959/1000,1)</f>
        <v>753</v>
      </c>
      <c r="G29" s="15">
        <f>ROUND('[1]пр 8_для уточнения'!H959/1000,1)</f>
        <v>860.5</v>
      </c>
      <c r="H29" s="15">
        <f>'[2]пр 8_для уточнения'!I864/1000</f>
        <v>0</v>
      </c>
      <c r="I29" s="15">
        <f t="shared" si="1"/>
        <v>-107.64400000000001</v>
      </c>
      <c r="J29" s="15">
        <f t="shared" si="2"/>
        <v>-14.295351925630811</v>
      </c>
      <c r="K29" s="15">
        <f t="shared" si="3"/>
        <v>0</v>
      </c>
      <c r="L29" s="15">
        <f t="shared" si="12"/>
        <v>0</v>
      </c>
      <c r="M29" s="15">
        <f t="shared" si="5"/>
        <v>0</v>
      </c>
      <c r="N29" s="14" t="s">
        <v>22</v>
      </c>
      <c r="O29" s="15">
        <v>860.6</v>
      </c>
      <c r="P29" s="15">
        <v>860.5</v>
      </c>
      <c r="Q29" s="15">
        <v>0</v>
      </c>
      <c r="R29" s="15">
        <f t="shared" si="8"/>
        <v>107.60000000000002</v>
      </c>
      <c r="S29" s="15">
        <f t="shared" si="6"/>
        <v>0</v>
      </c>
      <c r="T29" s="15">
        <f t="shared" si="7"/>
        <v>0</v>
      </c>
      <c r="U29" s="42"/>
      <c r="V29" s="42"/>
      <c r="W29" s="42"/>
    </row>
    <row r="30" spans="1:23" s="19" customFormat="1" ht="29.25" customHeight="1">
      <c r="A30" s="29" t="s">
        <v>145</v>
      </c>
      <c r="B30" s="28">
        <v>700000000</v>
      </c>
      <c r="C30" s="16">
        <v>27393.460139999996</v>
      </c>
      <c r="D30" s="16">
        <v>27970.2</v>
      </c>
      <c r="E30" s="16">
        <v>0</v>
      </c>
      <c r="F30" s="16">
        <f>SUM(F31:F34)</f>
        <v>31094.300000000003</v>
      </c>
      <c r="G30" s="16">
        <f>SUM(G31:G34)</f>
        <v>27970.199999999997</v>
      </c>
      <c r="H30" s="16">
        <f>SUM(H31:H34)</f>
        <v>0</v>
      </c>
      <c r="I30" s="14">
        <f t="shared" si="1"/>
        <v>3700.8398600000073</v>
      </c>
      <c r="J30" s="14">
        <f t="shared" si="2"/>
        <v>11.901988017096404</v>
      </c>
      <c r="K30" s="14">
        <f>G30-D30</f>
        <v>0</v>
      </c>
      <c r="L30" s="15">
        <f t="shared" si="12"/>
        <v>0</v>
      </c>
      <c r="M30" s="14">
        <f t="shared" si="5"/>
        <v>0</v>
      </c>
      <c r="N30" s="14" t="s">
        <v>22</v>
      </c>
      <c r="O30" s="16">
        <f>SUM(O31:O34)</f>
        <v>27680.400000000001</v>
      </c>
      <c r="P30" s="16">
        <f>SUM(P31:P34)</f>
        <v>27970.199999999997</v>
      </c>
      <c r="Q30" s="16">
        <f>SUM(Q31:Q34)</f>
        <v>0</v>
      </c>
      <c r="R30" s="14">
        <f t="shared" si="8"/>
        <v>-3413.9000000000015</v>
      </c>
      <c r="S30" s="14">
        <f t="shared" si="6"/>
        <v>0</v>
      </c>
      <c r="T30" s="14">
        <f t="shared" si="7"/>
        <v>0</v>
      </c>
      <c r="U30" s="42"/>
      <c r="V30" s="42"/>
      <c r="W30" s="42"/>
    </row>
    <row r="31" spans="1:23" s="19" customFormat="1" ht="29.25" customHeight="1">
      <c r="A31" s="35" t="s">
        <v>144</v>
      </c>
      <c r="B31" s="26" t="s">
        <v>143</v>
      </c>
      <c r="C31" s="25">
        <v>2090.924</v>
      </c>
      <c r="D31" s="25">
        <v>2090.9</v>
      </c>
      <c r="E31" s="25">
        <v>0</v>
      </c>
      <c r="F31" s="25">
        <f>ROUND('[1]пр 8_для уточнения'!G972/1000,1)</f>
        <v>2377.8000000000002</v>
      </c>
      <c r="G31" s="25">
        <f>ROUND('[1]пр 8_для уточнения'!H972/1000,1)</f>
        <v>2090.9</v>
      </c>
      <c r="H31" s="25">
        <f>'[2]пр 8_для уточнения'!I877/1000</f>
        <v>0</v>
      </c>
      <c r="I31" s="15">
        <f t="shared" si="1"/>
        <v>286.8760000000002</v>
      </c>
      <c r="J31" s="15">
        <f t="shared" si="2"/>
        <v>12.064765749852812</v>
      </c>
      <c r="K31" s="15">
        <f t="shared" si="3"/>
        <v>0</v>
      </c>
      <c r="L31" s="15">
        <f t="shared" si="12"/>
        <v>0</v>
      </c>
      <c r="M31" s="15">
        <f t="shared" si="5"/>
        <v>0</v>
      </c>
      <c r="N31" s="14" t="s">
        <v>22</v>
      </c>
      <c r="O31" s="25">
        <v>2377.8000000000002</v>
      </c>
      <c r="P31" s="25">
        <v>2090.9</v>
      </c>
      <c r="Q31" s="15">
        <v>0</v>
      </c>
      <c r="R31" s="15">
        <f t="shared" si="8"/>
        <v>0</v>
      </c>
      <c r="S31" s="15">
        <f t="shared" si="6"/>
        <v>0</v>
      </c>
      <c r="T31" s="15">
        <f t="shared" si="7"/>
        <v>0</v>
      </c>
      <c r="U31" s="42"/>
      <c r="V31" s="42"/>
      <c r="W31" s="42"/>
    </row>
    <row r="32" spans="1:23" s="24" customFormat="1" ht="30" customHeight="1">
      <c r="A32" s="27" t="s">
        <v>142</v>
      </c>
      <c r="B32" s="26">
        <v>730000000</v>
      </c>
      <c r="C32" s="25">
        <v>1756.2604199999998</v>
      </c>
      <c r="D32" s="25">
        <v>1626.7</v>
      </c>
      <c r="E32" s="25">
        <v>0</v>
      </c>
      <c r="F32" s="15">
        <f>ROUND('[1]пр 8_для уточнения'!G985/1000,1)</f>
        <v>2825.6</v>
      </c>
      <c r="G32" s="15">
        <v>1626.7</v>
      </c>
      <c r="H32" s="15">
        <f>'[2]пр 8_для уточнения'!I884/1000</f>
        <v>0</v>
      </c>
      <c r="I32" s="15">
        <f t="shared" si="1"/>
        <v>1069.3395800000001</v>
      </c>
      <c r="J32" s="15">
        <f t="shared" si="2"/>
        <v>37.844690685164217</v>
      </c>
      <c r="K32" s="15">
        <f>G32-D32</f>
        <v>0</v>
      </c>
      <c r="L32" s="15">
        <f t="shared" si="12"/>
        <v>0</v>
      </c>
      <c r="M32" s="15">
        <f t="shared" si="5"/>
        <v>0</v>
      </c>
      <c r="N32" s="14" t="s">
        <v>22</v>
      </c>
      <c r="O32" s="15">
        <v>1756.3</v>
      </c>
      <c r="P32" s="15">
        <v>1626.7</v>
      </c>
      <c r="Q32" s="15">
        <v>0</v>
      </c>
      <c r="R32" s="15">
        <f t="shared" si="8"/>
        <v>-1069.3</v>
      </c>
      <c r="S32" s="15">
        <f t="shared" si="6"/>
        <v>0</v>
      </c>
      <c r="T32" s="15">
        <f t="shared" si="7"/>
        <v>0</v>
      </c>
      <c r="U32" s="42"/>
      <c r="V32" s="42"/>
      <c r="W32" s="42"/>
    </row>
    <row r="33" spans="1:23" s="24" customFormat="1" ht="41.25" customHeight="1">
      <c r="A33" s="27" t="s">
        <v>141</v>
      </c>
      <c r="B33" s="26">
        <v>740000000</v>
      </c>
      <c r="C33" s="25">
        <v>23426.275719999998</v>
      </c>
      <c r="D33" s="25">
        <v>24132.6</v>
      </c>
      <c r="E33" s="25">
        <v>0</v>
      </c>
      <c r="F33" s="30">
        <f>ROUND('[1]пр 8_для уточнения'!G1013/1000,1)</f>
        <v>25770.9</v>
      </c>
      <c r="G33" s="30">
        <f>ROUND('[1]пр 8_для уточнения'!H1013/1000,1)</f>
        <v>24132.6</v>
      </c>
      <c r="H33" s="30">
        <f>'[2]пр 8_для уточнения'!I912/1000</f>
        <v>0</v>
      </c>
      <c r="I33" s="15">
        <f t="shared" si="1"/>
        <v>2344.6242800000036</v>
      </c>
      <c r="J33" s="15">
        <f t="shared" si="2"/>
        <v>9.0979526520222542</v>
      </c>
      <c r="K33" s="15">
        <f t="shared" si="3"/>
        <v>0</v>
      </c>
      <c r="L33" s="15">
        <f t="shared" si="12"/>
        <v>0</v>
      </c>
      <c r="M33" s="15">
        <f t="shared" si="5"/>
        <v>0</v>
      </c>
      <c r="N33" s="14" t="s">
        <v>22</v>
      </c>
      <c r="O33" s="15">
        <v>23426.3</v>
      </c>
      <c r="P33" s="15">
        <v>24132.6</v>
      </c>
      <c r="Q33" s="15">
        <v>0</v>
      </c>
      <c r="R33" s="15">
        <f t="shared" si="8"/>
        <v>-2344.6000000000022</v>
      </c>
      <c r="S33" s="15">
        <f t="shared" si="6"/>
        <v>0</v>
      </c>
      <c r="T33" s="15">
        <f t="shared" si="7"/>
        <v>0</v>
      </c>
      <c r="U33" s="42"/>
      <c r="V33" s="42"/>
      <c r="W33" s="42"/>
    </row>
    <row r="34" spans="1:23" s="24" customFormat="1" ht="51" customHeight="1">
      <c r="A34" s="27" t="s">
        <v>140</v>
      </c>
      <c r="B34" s="26">
        <v>750000000</v>
      </c>
      <c r="C34" s="25">
        <v>120</v>
      </c>
      <c r="D34" s="25">
        <v>120</v>
      </c>
      <c r="E34" s="25">
        <v>0</v>
      </c>
      <c r="F34" s="15">
        <f>'[2]пр 8_для уточнения'!G926/1000</f>
        <v>120</v>
      </c>
      <c r="G34" s="15">
        <f>'[2]пр 8_для уточнения'!H926/1000</f>
        <v>120</v>
      </c>
      <c r="H34" s="15">
        <f>'[2]пр 8_для уточнения'!I926/1000</f>
        <v>0</v>
      </c>
      <c r="I34" s="15">
        <f t="shared" si="1"/>
        <v>0</v>
      </c>
      <c r="J34" s="15">
        <f t="shared" si="2"/>
        <v>0</v>
      </c>
      <c r="K34" s="15">
        <f t="shared" si="3"/>
        <v>0</v>
      </c>
      <c r="L34" s="15">
        <f t="shared" si="12"/>
        <v>0</v>
      </c>
      <c r="M34" s="15">
        <f t="shared" si="5"/>
        <v>0</v>
      </c>
      <c r="N34" s="14" t="s">
        <v>22</v>
      </c>
      <c r="O34" s="15">
        <v>120</v>
      </c>
      <c r="P34" s="15">
        <v>120</v>
      </c>
      <c r="Q34" s="15">
        <v>0</v>
      </c>
      <c r="R34" s="15">
        <f t="shared" si="8"/>
        <v>0</v>
      </c>
      <c r="S34" s="15">
        <f t="shared" si="6"/>
        <v>0</v>
      </c>
      <c r="T34" s="15">
        <f t="shared" si="7"/>
        <v>0</v>
      </c>
      <c r="U34" s="42"/>
      <c r="V34" s="42"/>
      <c r="W34" s="42"/>
    </row>
    <row r="35" spans="1:23" s="24" customFormat="1">
      <c r="A35" s="29" t="s">
        <v>139</v>
      </c>
      <c r="B35" s="28">
        <v>800000000</v>
      </c>
      <c r="C35" s="16">
        <v>10186.32302</v>
      </c>
      <c r="D35" s="16">
        <v>16874.409500000002</v>
      </c>
      <c r="E35" s="16">
        <v>0</v>
      </c>
      <c r="F35" s="16">
        <f t="shared" ref="F35:H35" si="15">F36</f>
        <v>13482.3</v>
      </c>
      <c r="G35" s="16">
        <f t="shared" si="15"/>
        <v>16874.400000000001</v>
      </c>
      <c r="H35" s="16">
        <f t="shared" si="15"/>
        <v>0</v>
      </c>
      <c r="I35" s="14">
        <f t="shared" si="1"/>
        <v>3295.9769799999995</v>
      </c>
      <c r="J35" s="14">
        <f t="shared" si="2"/>
        <v>24.446696631880314</v>
      </c>
      <c r="K35" s="14">
        <f t="shared" si="3"/>
        <v>-9.5000000001164153E-3</v>
      </c>
      <c r="L35" s="15">
        <f t="shared" si="12"/>
        <v>-5.6298298014248887E-5</v>
      </c>
      <c r="M35" s="14">
        <f t="shared" si="5"/>
        <v>0</v>
      </c>
      <c r="N35" s="14" t="s">
        <v>22</v>
      </c>
      <c r="O35" s="14">
        <f>O36</f>
        <v>10186.299999999999</v>
      </c>
      <c r="P35" s="14">
        <f>P36</f>
        <v>16874.400000000001</v>
      </c>
      <c r="Q35" s="14">
        <f>Q36</f>
        <v>0</v>
      </c>
      <c r="R35" s="14">
        <f t="shared" si="8"/>
        <v>-3296</v>
      </c>
      <c r="S35" s="14">
        <f t="shared" si="6"/>
        <v>0</v>
      </c>
      <c r="T35" s="14">
        <f t="shared" si="7"/>
        <v>0</v>
      </c>
      <c r="U35" s="42"/>
      <c r="V35" s="42"/>
      <c r="W35" s="42"/>
    </row>
    <row r="36" spans="1:23" s="19" customFormat="1">
      <c r="A36" s="27" t="s">
        <v>138</v>
      </c>
      <c r="B36" s="26">
        <v>810000000</v>
      </c>
      <c r="C36" s="25">
        <v>10186.32302</v>
      </c>
      <c r="D36" s="25">
        <v>16874.409500000002</v>
      </c>
      <c r="E36" s="25">
        <v>0</v>
      </c>
      <c r="F36" s="15">
        <f>ROUND('[1]пр 8_для уточнения'!G1045/1000,1)</f>
        <v>13482.3</v>
      </c>
      <c r="G36" s="15">
        <f>ROUND('[1]пр 8_для уточнения'!H1045/1000,1)</f>
        <v>16874.400000000001</v>
      </c>
      <c r="H36" s="15">
        <f>'[2]пр 8_для уточнения'!I944/1000</f>
        <v>0</v>
      </c>
      <c r="I36" s="15">
        <f t="shared" si="1"/>
        <v>3295.9769799999995</v>
      </c>
      <c r="J36" s="15">
        <f t="shared" si="2"/>
        <v>24.446696631880314</v>
      </c>
      <c r="K36" s="15">
        <f t="shared" si="3"/>
        <v>-9.5000000001164153E-3</v>
      </c>
      <c r="L36" s="15">
        <f t="shared" si="12"/>
        <v>-5.6298298014248887E-5</v>
      </c>
      <c r="M36" s="15">
        <f t="shared" si="5"/>
        <v>0</v>
      </c>
      <c r="N36" s="14" t="s">
        <v>22</v>
      </c>
      <c r="O36" s="15">
        <v>10186.299999999999</v>
      </c>
      <c r="P36" s="15">
        <v>16874.400000000001</v>
      </c>
      <c r="Q36" s="15">
        <v>0</v>
      </c>
      <c r="R36" s="15">
        <f t="shared" si="8"/>
        <v>-3296</v>
      </c>
      <c r="S36" s="15">
        <f t="shared" si="6"/>
        <v>0</v>
      </c>
      <c r="T36" s="15">
        <f t="shared" si="7"/>
        <v>0</v>
      </c>
      <c r="U36" s="42"/>
      <c r="V36" s="42"/>
      <c r="W36" s="42"/>
    </row>
    <row r="37" spans="1:23" s="24" customFormat="1">
      <c r="A37" s="29" t="s">
        <v>137</v>
      </c>
      <c r="B37" s="28">
        <v>900000000</v>
      </c>
      <c r="C37" s="16">
        <v>206313.31287999998</v>
      </c>
      <c r="D37" s="16">
        <v>131421.1</v>
      </c>
      <c r="E37" s="16">
        <v>0</v>
      </c>
      <c r="F37" s="16">
        <f t="shared" ref="F37:H37" si="16">F38+F39+F40</f>
        <v>212940.1</v>
      </c>
      <c r="G37" s="16">
        <f t="shared" si="16"/>
        <v>131421.1</v>
      </c>
      <c r="H37" s="16">
        <f t="shared" si="16"/>
        <v>0</v>
      </c>
      <c r="I37" s="14">
        <f t="shared" si="1"/>
        <v>6626.7871200000227</v>
      </c>
      <c r="J37" s="14">
        <f t="shared" si="2"/>
        <v>3.1120428327027283</v>
      </c>
      <c r="K37" s="14">
        <f t="shared" si="3"/>
        <v>0</v>
      </c>
      <c r="L37" s="15">
        <f t="shared" si="12"/>
        <v>0</v>
      </c>
      <c r="M37" s="14">
        <f t="shared" si="5"/>
        <v>0</v>
      </c>
      <c r="N37" s="14" t="s">
        <v>22</v>
      </c>
      <c r="O37" s="16">
        <f>O38+O39+O40</f>
        <v>209996.7</v>
      </c>
      <c r="P37" s="16">
        <f>P38+P39+P40</f>
        <v>131421.1</v>
      </c>
      <c r="Q37" s="16">
        <f>Q38+Q39+Q40</f>
        <v>0</v>
      </c>
      <c r="R37" s="14">
        <f t="shared" si="8"/>
        <v>-2943.3999999999942</v>
      </c>
      <c r="S37" s="14">
        <f t="shared" si="6"/>
        <v>0</v>
      </c>
      <c r="T37" s="14">
        <f t="shared" si="7"/>
        <v>0</v>
      </c>
      <c r="U37" s="42"/>
      <c r="V37" s="42"/>
      <c r="W37" s="42"/>
    </row>
    <row r="38" spans="1:23" s="19" customFormat="1">
      <c r="A38" s="27" t="s">
        <v>136</v>
      </c>
      <c r="B38" s="26">
        <v>910000000</v>
      </c>
      <c r="C38" s="25">
        <v>194330.20223</v>
      </c>
      <c r="D38" s="25">
        <v>124912.8</v>
      </c>
      <c r="E38" s="25">
        <v>0</v>
      </c>
      <c r="F38" s="15">
        <f>ROUND('[1]пр 8_для уточнения'!G1129/1000,1)</f>
        <v>194232.6</v>
      </c>
      <c r="G38" s="15">
        <f>ROUND('[1]пр 8_для уточнения'!H1129/1000,1)</f>
        <v>124912.8</v>
      </c>
      <c r="H38" s="15">
        <f>'[2]пр 8_для уточнения'!I994/1000</f>
        <v>0</v>
      </c>
      <c r="I38" s="15">
        <f t="shared" si="1"/>
        <v>-97.602229999989504</v>
      </c>
      <c r="J38" s="15">
        <f t="shared" si="2"/>
        <v>-5.0250179424045971E-2</v>
      </c>
      <c r="K38" s="15">
        <f t="shared" si="3"/>
        <v>0</v>
      </c>
      <c r="L38" s="15">
        <f t="shared" si="12"/>
        <v>0</v>
      </c>
      <c r="M38" s="15">
        <f t="shared" si="5"/>
        <v>0</v>
      </c>
      <c r="N38" s="14" t="s">
        <v>22</v>
      </c>
      <c r="O38" s="15">
        <v>191289.2</v>
      </c>
      <c r="P38" s="15">
        <v>124912.8</v>
      </c>
      <c r="Q38" s="15">
        <v>0</v>
      </c>
      <c r="R38" s="15">
        <f t="shared" si="8"/>
        <v>-2943.3999999999942</v>
      </c>
      <c r="S38" s="15">
        <f t="shared" si="6"/>
        <v>0</v>
      </c>
      <c r="T38" s="15">
        <f t="shared" si="7"/>
        <v>0</v>
      </c>
      <c r="U38" s="42"/>
      <c r="V38" s="42"/>
      <c r="W38" s="42"/>
    </row>
    <row r="39" spans="1:23" s="24" customFormat="1">
      <c r="A39" s="27" t="s">
        <v>135</v>
      </c>
      <c r="B39" s="26">
        <v>920000000</v>
      </c>
      <c r="C39" s="25">
        <v>0</v>
      </c>
      <c r="D39" s="25">
        <v>0</v>
      </c>
      <c r="E39" s="25">
        <v>0</v>
      </c>
      <c r="F39" s="15">
        <v>0</v>
      </c>
      <c r="G39" s="15">
        <v>0</v>
      </c>
      <c r="H39" s="15">
        <f>'[2]пр 8_для уточнения'!I1206/1000</f>
        <v>0</v>
      </c>
      <c r="I39" s="15">
        <f t="shared" si="1"/>
        <v>0</v>
      </c>
      <c r="J39" s="15" t="s">
        <v>22</v>
      </c>
      <c r="K39" s="15">
        <f t="shared" si="3"/>
        <v>0</v>
      </c>
      <c r="L39" s="15">
        <v>0</v>
      </c>
      <c r="M39" s="15">
        <f t="shared" si="5"/>
        <v>0</v>
      </c>
      <c r="N39" s="14" t="s">
        <v>22</v>
      </c>
      <c r="O39" s="15">
        <v>0</v>
      </c>
      <c r="P39" s="15">
        <v>0</v>
      </c>
      <c r="Q39" s="15">
        <v>0</v>
      </c>
      <c r="R39" s="15">
        <f t="shared" si="8"/>
        <v>0</v>
      </c>
      <c r="S39" s="15">
        <f t="shared" si="6"/>
        <v>0</v>
      </c>
      <c r="T39" s="15">
        <f t="shared" si="7"/>
        <v>0</v>
      </c>
      <c r="U39" s="42"/>
      <c r="V39" s="42"/>
      <c r="W39" s="42"/>
    </row>
    <row r="40" spans="1:23" s="24" customFormat="1" ht="38.25" customHeight="1">
      <c r="A40" s="27" t="s">
        <v>134</v>
      </c>
      <c r="B40" s="26">
        <v>930000000</v>
      </c>
      <c r="C40" s="25">
        <v>11983.110650000001</v>
      </c>
      <c r="D40" s="25">
        <v>6508.3</v>
      </c>
      <c r="E40" s="25">
        <v>0</v>
      </c>
      <c r="F40" s="15">
        <f>ROUND('[1]пр 8_для уточнения'!G1226/1000,1)</f>
        <v>18707.5</v>
      </c>
      <c r="G40" s="15">
        <f>ROUND('[1]пр 8_для уточнения'!H1226/1000,1)</f>
        <v>6508.3</v>
      </c>
      <c r="H40" s="15">
        <f>'[2]пр 8_для уточнения'!I1091/1000</f>
        <v>0</v>
      </c>
      <c r="I40" s="15">
        <f t="shared" si="1"/>
        <v>6724.3893499999995</v>
      </c>
      <c r="J40" s="15">
        <f t="shared" si="2"/>
        <v>35.944884939195511</v>
      </c>
      <c r="K40" s="15">
        <f t="shared" si="3"/>
        <v>0</v>
      </c>
      <c r="L40" s="15">
        <f t="shared" ref="L40:L53" si="17">(K40/G40)*100</f>
        <v>0</v>
      </c>
      <c r="M40" s="15">
        <f t="shared" si="5"/>
        <v>0</v>
      </c>
      <c r="N40" s="14" t="s">
        <v>22</v>
      </c>
      <c r="O40" s="15">
        <v>18707.5</v>
      </c>
      <c r="P40" s="31">
        <v>6508.3</v>
      </c>
      <c r="Q40" s="15">
        <v>0</v>
      </c>
      <c r="R40" s="15">
        <f t="shared" si="8"/>
        <v>0</v>
      </c>
      <c r="S40" s="15">
        <f t="shared" si="6"/>
        <v>0</v>
      </c>
      <c r="T40" s="15">
        <f t="shared" si="7"/>
        <v>0</v>
      </c>
      <c r="U40" s="42"/>
      <c r="V40" s="42"/>
      <c r="W40" s="42"/>
    </row>
    <row r="41" spans="1:23" s="24" customFormat="1" ht="27.75" customHeight="1">
      <c r="A41" s="29" t="s">
        <v>133</v>
      </c>
      <c r="B41" s="28">
        <v>1000000000</v>
      </c>
      <c r="C41" s="16">
        <v>4646</v>
      </c>
      <c r="D41" s="16">
        <v>96</v>
      </c>
      <c r="E41" s="16">
        <v>0</v>
      </c>
      <c r="F41" s="16">
        <f t="shared" ref="F41:H41" si="18">F42</f>
        <v>4646</v>
      </c>
      <c r="G41" s="16">
        <f t="shared" si="18"/>
        <v>96</v>
      </c>
      <c r="H41" s="16">
        <f t="shared" si="18"/>
        <v>0</v>
      </c>
      <c r="I41" s="14">
        <f t="shared" ref="I41:I67" si="19">F41-C41</f>
        <v>0</v>
      </c>
      <c r="J41" s="14">
        <f t="shared" ref="J41:J67" si="20">(I41/F41)*100</f>
        <v>0</v>
      </c>
      <c r="K41" s="14">
        <f t="shared" ref="K41:K67" si="21">G41-D41</f>
        <v>0</v>
      </c>
      <c r="L41" s="14">
        <f t="shared" si="17"/>
        <v>0</v>
      </c>
      <c r="M41" s="14">
        <f t="shared" ref="M41:M67" si="22">H41-E41</f>
        <v>0</v>
      </c>
      <c r="N41" s="14" t="s">
        <v>22</v>
      </c>
      <c r="O41" s="14">
        <f>O42</f>
        <v>4646</v>
      </c>
      <c r="P41" s="14">
        <f>P42</f>
        <v>96</v>
      </c>
      <c r="Q41" s="14">
        <f>Q42</f>
        <v>0</v>
      </c>
      <c r="R41" s="14">
        <f t="shared" ref="R41:R66" si="23">O41-F41</f>
        <v>0</v>
      </c>
      <c r="S41" s="14">
        <f t="shared" ref="S41:S66" si="24">P41-G41</f>
        <v>0</v>
      </c>
      <c r="T41" s="14">
        <f t="shared" ref="T41:T66" si="25">Q41-H41</f>
        <v>0</v>
      </c>
      <c r="U41" s="42"/>
      <c r="V41" s="42"/>
      <c r="W41" s="42"/>
    </row>
    <row r="42" spans="1:23" s="19" customFormat="1" ht="29.25" customHeight="1">
      <c r="A42" s="27" t="s">
        <v>132</v>
      </c>
      <c r="B42" s="26">
        <v>1010000000</v>
      </c>
      <c r="C42" s="25">
        <v>4646</v>
      </c>
      <c r="D42" s="25">
        <v>96</v>
      </c>
      <c r="E42" s="25">
        <v>0</v>
      </c>
      <c r="F42" s="15">
        <f>'[2]пр 8_для уточнения'!G1114/1000</f>
        <v>4646</v>
      </c>
      <c r="G42" s="15">
        <f>'[2]пр 8_для уточнения'!H1114/1000</f>
        <v>96</v>
      </c>
      <c r="H42" s="15">
        <f>'[2]пр 8_для уточнения'!I1114/1000</f>
        <v>0</v>
      </c>
      <c r="I42" s="15">
        <f t="shared" si="19"/>
        <v>0</v>
      </c>
      <c r="J42" s="15">
        <f t="shared" si="20"/>
        <v>0</v>
      </c>
      <c r="K42" s="15">
        <f t="shared" si="21"/>
        <v>0</v>
      </c>
      <c r="L42" s="15">
        <f t="shared" si="17"/>
        <v>0</v>
      </c>
      <c r="M42" s="15">
        <f t="shared" si="22"/>
        <v>0</v>
      </c>
      <c r="N42" s="14" t="s">
        <v>22</v>
      </c>
      <c r="O42" s="15">
        <v>4646</v>
      </c>
      <c r="P42" s="15">
        <v>96</v>
      </c>
      <c r="Q42" s="15">
        <v>0</v>
      </c>
      <c r="R42" s="15">
        <f t="shared" si="23"/>
        <v>0</v>
      </c>
      <c r="S42" s="15">
        <f t="shared" si="24"/>
        <v>0</v>
      </c>
      <c r="T42" s="15">
        <f t="shared" si="25"/>
        <v>0</v>
      </c>
      <c r="U42" s="42"/>
      <c r="V42" s="42"/>
      <c r="W42" s="42"/>
    </row>
    <row r="43" spans="1:23" s="24" customFormat="1">
      <c r="A43" s="29" t="s">
        <v>131</v>
      </c>
      <c r="B43" s="28">
        <v>1100000000</v>
      </c>
      <c r="C43" s="16">
        <v>399.34899999999999</v>
      </c>
      <c r="D43" s="16">
        <v>400.94099999999997</v>
      </c>
      <c r="E43" s="16">
        <v>0</v>
      </c>
      <c r="F43" s="16">
        <f t="shared" ref="F43:H43" si="26">F44</f>
        <v>1399.3</v>
      </c>
      <c r="G43" s="16">
        <f t="shared" si="26"/>
        <v>400.9</v>
      </c>
      <c r="H43" s="16">
        <f t="shared" si="26"/>
        <v>0</v>
      </c>
      <c r="I43" s="14">
        <f t="shared" si="19"/>
        <v>999.95100000000002</v>
      </c>
      <c r="J43" s="14">
        <f t="shared" si="20"/>
        <v>71.460801829486172</v>
      </c>
      <c r="K43" s="14">
        <f t="shared" si="21"/>
        <v>-4.0999999999996817E-2</v>
      </c>
      <c r="L43" s="14">
        <f t="shared" si="17"/>
        <v>-1.0226989274132407E-2</v>
      </c>
      <c r="M43" s="14">
        <f t="shared" si="22"/>
        <v>0</v>
      </c>
      <c r="N43" s="14" t="s">
        <v>22</v>
      </c>
      <c r="O43" s="14">
        <f>O44</f>
        <v>1399.3</v>
      </c>
      <c r="P43" s="14">
        <f>P44</f>
        <v>400.9</v>
      </c>
      <c r="Q43" s="14">
        <f>Q44</f>
        <v>0</v>
      </c>
      <c r="R43" s="14">
        <f t="shared" si="23"/>
        <v>0</v>
      </c>
      <c r="S43" s="14">
        <f t="shared" si="24"/>
        <v>0</v>
      </c>
      <c r="T43" s="14">
        <f t="shared" si="25"/>
        <v>0</v>
      </c>
      <c r="U43" s="42"/>
      <c r="V43" s="42"/>
      <c r="W43" s="42"/>
    </row>
    <row r="44" spans="1:23" s="19" customFormat="1" ht="27.75" customHeight="1">
      <c r="A44" s="27" t="s">
        <v>130</v>
      </c>
      <c r="B44" s="26">
        <v>1110000000</v>
      </c>
      <c r="C44" s="25">
        <v>399.34899999999999</v>
      </c>
      <c r="D44" s="25">
        <v>400.94099999999997</v>
      </c>
      <c r="E44" s="25">
        <v>0</v>
      </c>
      <c r="F44" s="15">
        <f>ROUND('[1]пр 8_для уточнения'!G1267/1000,1)</f>
        <v>1399.3</v>
      </c>
      <c r="G44" s="15">
        <f>ROUND('[1]пр 8_для уточнения'!H1267/1000,1)</f>
        <v>400.9</v>
      </c>
      <c r="H44" s="15">
        <f>'[2]пр 8_для уточнения'!I1127/1000</f>
        <v>0</v>
      </c>
      <c r="I44" s="15">
        <f t="shared" si="19"/>
        <v>999.95100000000002</v>
      </c>
      <c r="J44" s="15">
        <f t="shared" si="20"/>
        <v>71.460801829486172</v>
      </c>
      <c r="K44" s="15">
        <f t="shared" si="21"/>
        <v>-4.0999999999996817E-2</v>
      </c>
      <c r="L44" s="15">
        <f t="shared" si="17"/>
        <v>-1.0226989274132407E-2</v>
      </c>
      <c r="M44" s="15">
        <f t="shared" si="22"/>
        <v>0</v>
      </c>
      <c r="N44" s="14" t="s">
        <v>22</v>
      </c>
      <c r="O44" s="15">
        <v>1399.3</v>
      </c>
      <c r="P44" s="15">
        <v>400.9</v>
      </c>
      <c r="Q44" s="15">
        <v>0</v>
      </c>
      <c r="R44" s="15">
        <f t="shared" si="23"/>
        <v>0</v>
      </c>
      <c r="S44" s="15">
        <f t="shared" si="24"/>
        <v>0</v>
      </c>
      <c r="T44" s="15">
        <f t="shared" si="25"/>
        <v>0</v>
      </c>
      <c r="U44" s="42"/>
      <c r="V44" s="42"/>
      <c r="W44" s="42"/>
    </row>
    <row r="45" spans="1:23" s="24" customFormat="1" ht="25.5" customHeight="1">
      <c r="A45" s="29" t="s">
        <v>129</v>
      </c>
      <c r="B45" s="28">
        <v>1200000000</v>
      </c>
      <c r="C45" s="16">
        <v>16654.321060000002</v>
      </c>
      <c r="D45" s="16">
        <v>18190.5</v>
      </c>
      <c r="E45" s="16">
        <v>0</v>
      </c>
      <c r="F45" s="16">
        <f t="shared" ref="F45:H45" si="27">F46</f>
        <v>16654.3</v>
      </c>
      <c r="G45" s="16">
        <f t="shared" si="27"/>
        <v>18190.5</v>
      </c>
      <c r="H45" s="16">
        <f t="shared" si="27"/>
        <v>0</v>
      </c>
      <c r="I45" s="14">
        <f t="shared" si="19"/>
        <v>-2.1060000002762536E-2</v>
      </c>
      <c r="J45" s="14">
        <f t="shared" si="20"/>
        <v>-1.264538287575133E-4</v>
      </c>
      <c r="K45" s="14">
        <f t="shared" si="21"/>
        <v>0</v>
      </c>
      <c r="L45" s="15">
        <f t="shared" si="17"/>
        <v>0</v>
      </c>
      <c r="M45" s="14">
        <f t="shared" si="22"/>
        <v>0</v>
      </c>
      <c r="N45" s="14" t="s">
        <v>22</v>
      </c>
      <c r="O45" s="14">
        <f>O46</f>
        <v>16654.3</v>
      </c>
      <c r="P45" s="14">
        <f>P46</f>
        <v>18190.5</v>
      </c>
      <c r="Q45" s="14">
        <f>Q46</f>
        <v>0</v>
      </c>
      <c r="R45" s="14">
        <f t="shared" si="23"/>
        <v>0</v>
      </c>
      <c r="S45" s="14">
        <f t="shared" si="24"/>
        <v>0</v>
      </c>
      <c r="T45" s="14">
        <f t="shared" si="25"/>
        <v>0</v>
      </c>
      <c r="U45" s="42"/>
      <c r="V45" s="42"/>
      <c r="W45" s="42"/>
    </row>
    <row r="46" spans="1:23" s="19" customFormat="1" ht="25.5" customHeight="1">
      <c r="A46" s="27" t="s">
        <v>128</v>
      </c>
      <c r="B46" s="26">
        <v>1210000000</v>
      </c>
      <c r="C46" s="25">
        <v>16654.321060000002</v>
      </c>
      <c r="D46" s="25">
        <v>18190.5</v>
      </c>
      <c r="E46" s="25">
        <v>0</v>
      </c>
      <c r="F46" s="15">
        <f>ROUND('[1]пр 8_для уточнения'!G1296/1000,1)</f>
        <v>16654.3</v>
      </c>
      <c r="G46" s="15">
        <f>ROUND('[1]пр 8_для уточнения'!H1296/1000,1)</f>
        <v>18190.5</v>
      </c>
      <c r="H46" s="15">
        <f>'[2]пр 8_для уточнения'!I1146/1000</f>
        <v>0</v>
      </c>
      <c r="I46" s="15">
        <f t="shared" si="19"/>
        <v>-2.1060000002762536E-2</v>
      </c>
      <c r="J46" s="15">
        <f t="shared" si="20"/>
        <v>-1.264538287575133E-4</v>
      </c>
      <c r="K46" s="15">
        <f t="shared" si="21"/>
        <v>0</v>
      </c>
      <c r="L46" s="15">
        <f t="shared" si="17"/>
        <v>0</v>
      </c>
      <c r="M46" s="15">
        <f t="shared" si="22"/>
        <v>0</v>
      </c>
      <c r="N46" s="14" t="s">
        <v>22</v>
      </c>
      <c r="O46" s="15">
        <v>16654.3</v>
      </c>
      <c r="P46" s="15">
        <v>18190.5</v>
      </c>
      <c r="Q46" s="15">
        <v>0</v>
      </c>
      <c r="R46" s="15">
        <f t="shared" si="23"/>
        <v>0</v>
      </c>
      <c r="S46" s="15">
        <f t="shared" si="24"/>
        <v>0</v>
      </c>
      <c r="T46" s="15">
        <f t="shared" si="25"/>
        <v>0</v>
      </c>
      <c r="U46" s="42"/>
      <c r="V46" s="42"/>
      <c r="W46" s="42"/>
    </row>
    <row r="47" spans="1:23" s="24" customFormat="1">
      <c r="A47" s="29" t="s">
        <v>127</v>
      </c>
      <c r="B47" s="28">
        <v>1300000000</v>
      </c>
      <c r="C47" s="16">
        <v>299834.60933000001</v>
      </c>
      <c r="D47" s="16">
        <v>290209.68699999998</v>
      </c>
      <c r="E47" s="16">
        <v>0</v>
      </c>
      <c r="F47" s="16">
        <f t="shared" ref="F47:H47" si="28">F48+F49+F50+F51</f>
        <v>304230.09999999998</v>
      </c>
      <c r="G47" s="16">
        <f t="shared" si="28"/>
        <v>290209.3</v>
      </c>
      <c r="H47" s="16">
        <f t="shared" si="28"/>
        <v>0</v>
      </c>
      <c r="I47" s="14">
        <f t="shared" si="19"/>
        <v>4395.4906699999701</v>
      </c>
      <c r="J47" s="14">
        <f t="shared" si="20"/>
        <v>1.4447915147120454</v>
      </c>
      <c r="K47" s="14">
        <f t="shared" si="21"/>
        <v>-0.38699999998789281</v>
      </c>
      <c r="L47" s="14">
        <f t="shared" si="17"/>
        <v>-1.333520324772131E-4</v>
      </c>
      <c r="M47" s="14">
        <f t="shared" si="22"/>
        <v>0</v>
      </c>
      <c r="N47" s="14" t="s">
        <v>22</v>
      </c>
      <c r="O47" s="14">
        <f>O48+O49+O50+O51</f>
        <v>301586.8</v>
      </c>
      <c r="P47" s="14">
        <f>P48+P49+P50+P51</f>
        <v>290209.7</v>
      </c>
      <c r="Q47" s="14">
        <f>Q48+Q49+Q50+Q51</f>
        <v>0</v>
      </c>
      <c r="R47" s="14">
        <f t="shared" si="23"/>
        <v>-2643.2999999999884</v>
      </c>
      <c r="S47" s="14">
        <f t="shared" si="24"/>
        <v>0.40000000002328306</v>
      </c>
      <c r="T47" s="14">
        <f>Q47-H47</f>
        <v>0</v>
      </c>
      <c r="U47" s="42"/>
      <c r="V47" s="42"/>
      <c r="W47" s="42"/>
    </row>
    <row r="48" spans="1:23" s="19" customFormat="1" ht="39.75" customHeight="1">
      <c r="A48" s="27" t="s">
        <v>126</v>
      </c>
      <c r="B48" s="26">
        <v>1310000000</v>
      </c>
      <c r="C48" s="25">
        <v>3896.5773100000001</v>
      </c>
      <c r="D48" s="25">
        <v>4013.087</v>
      </c>
      <c r="E48" s="25">
        <v>0</v>
      </c>
      <c r="F48" s="30">
        <f>ROUND('[1]пр 8_для уточнения'!G1310/1000,1)</f>
        <v>5283.9</v>
      </c>
      <c r="G48" s="30">
        <f>ROUND('[1]пр 8_для уточнения'!H1310/1000,1)</f>
        <v>4013.1</v>
      </c>
      <c r="H48" s="30">
        <f>'[2]пр 8_для уточнения'!I1160/1000</f>
        <v>0</v>
      </c>
      <c r="I48" s="15">
        <f t="shared" si="19"/>
        <v>1387.3226899999995</v>
      </c>
      <c r="J48" s="15">
        <f t="shared" si="20"/>
        <v>26.255657563542073</v>
      </c>
      <c r="K48" s="15">
        <f t="shared" si="21"/>
        <v>1.2999999999919964E-2</v>
      </c>
      <c r="L48" s="15">
        <f t="shared" si="17"/>
        <v>3.2393909944730914E-4</v>
      </c>
      <c r="M48" s="15">
        <f t="shared" si="22"/>
        <v>0</v>
      </c>
      <c r="N48" s="14" t="s">
        <v>22</v>
      </c>
      <c r="O48" s="15">
        <v>3896.6</v>
      </c>
      <c r="P48" s="15">
        <v>4013.1</v>
      </c>
      <c r="Q48" s="15">
        <v>0</v>
      </c>
      <c r="R48" s="15">
        <f t="shared" si="23"/>
        <v>-1387.2999999999997</v>
      </c>
      <c r="S48" s="15">
        <f t="shared" si="24"/>
        <v>0</v>
      </c>
      <c r="T48" s="15">
        <f t="shared" si="25"/>
        <v>0</v>
      </c>
      <c r="U48" s="42"/>
      <c r="V48" s="42"/>
      <c r="W48" s="42"/>
    </row>
    <row r="49" spans="1:23" s="24" customFormat="1" ht="40.5" customHeight="1">
      <c r="A49" s="27" t="s">
        <v>125</v>
      </c>
      <c r="B49" s="26">
        <v>1320000000</v>
      </c>
      <c r="C49" s="25">
        <v>234024.12930999999</v>
      </c>
      <c r="D49" s="25">
        <v>231052.09946999999</v>
      </c>
      <c r="E49" s="25">
        <v>0</v>
      </c>
      <c r="F49" s="30">
        <f>ROUND('[1]пр 8_для уточнения'!G1324/1000,1)</f>
        <v>238787.3</v>
      </c>
      <c r="G49" s="30">
        <f>ROUND('[1]пр 8_для уточнения'!H1324/1000,1)</f>
        <v>231051.7</v>
      </c>
      <c r="H49" s="30">
        <f>'[2]пр 8_для уточнения'!I1174/1000</f>
        <v>0</v>
      </c>
      <c r="I49" s="15">
        <f t="shared" si="19"/>
        <v>4763.170689999999</v>
      </c>
      <c r="J49" s="15">
        <f t="shared" si="20"/>
        <v>1.994733677209801</v>
      </c>
      <c r="K49" s="15">
        <f t="shared" si="21"/>
        <v>-0.39946999997482635</v>
      </c>
      <c r="L49" s="15">
        <f t="shared" si="17"/>
        <v>-1.7289204103446387E-4</v>
      </c>
      <c r="M49" s="15">
        <f t="shared" si="22"/>
        <v>0</v>
      </c>
      <c r="N49" s="14" t="s">
        <v>22</v>
      </c>
      <c r="O49" s="15">
        <v>238276.3</v>
      </c>
      <c r="P49" s="15">
        <v>231052.1</v>
      </c>
      <c r="Q49" s="15">
        <v>0</v>
      </c>
      <c r="R49" s="15">
        <f t="shared" si="23"/>
        <v>-511</v>
      </c>
      <c r="S49" s="15">
        <f t="shared" si="24"/>
        <v>0.39999999999417923</v>
      </c>
      <c r="T49" s="15">
        <f t="shared" si="25"/>
        <v>0</v>
      </c>
      <c r="U49" s="42"/>
      <c r="V49" s="42"/>
      <c r="W49" s="42"/>
    </row>
    <row r="50" spans="1:23" s="24" customFormat="1" ht="53.25" customHeight="1">
      <c r="A50" s="27" t="s">
        <v>124</v>
      </c>
      <c r="B50" s="26">
        <v>1330000000</v>
      </c>
      <c r="C50" s="25">
        <v>48085.393219999998</v>
      </c>
      <c r="D50" s="25">
        <v>40789.667299999994</v>
      </c>
      <c r="E50" s="25">
        <v>0</v>
      </c>
      <c r="F50" s="30">
        <f>ROUND('[1]пр 8_для уточнения'!G1463/1000,1)</f>
        <v>46330.400000000001</v>
      </c>
      <c r="G50" s="30">
        <f>ROUND('[1]пр 8_для уточнения'!H1463/1000,1)</f>
        <v>40789.699999999997</v>
      </c>
      <c r="H50" s="30">
        <f>'[2]пр 8_для уточнения'!I1313/1000</f>
        <v>0</v>
      </c>
      <c r="I50" s="15">
        <f t="shared" si="19"/>
        <v>-1754.9932199999967</v>
      </c>
      <c r="J50" s="15">
        <f t="shared" si="20"/>
        <v>-3.7879949665878057</v>
      </c>
      <c r="K50" s="15">
        <f t="shared" si="21"/>
        <v>3.2700000003387686E-2</v>
      </c>
      <c r="L50" s="15">
        <f t="shared" si="17"/>
        <v>8.0167297144592115E-5</v>
      </c>
      <c r="M50" s="15">
        <f t="shared" si="22"/>
        <v>0</v>
      </c>
      <c r="N50" s="14" t="s">
        <v>22</v>
      </c>
      <c r="O50" s="15">
        <v>45585.4</v>
      </c>
      <c r="P50" s="15">
        <v>40789.699999999997</v>
      </c>
      <c r="Q50" s="15">
        <v>0</v>
      </c>
      <c r="R50" s="15">
        <f t="shared" si="23"/>
        <v>-745</v>
      </c>
      <c r="S50" s="15">
        <f t="shared" si="24"/>
        <v>0</v>
      </c>
      <c r="T50" s="15">
        <f t="shared" si="25"/>
        <v>0</v>
      </c>
      <c r="U50" s="42"/>
      <c r="V50" s="42"/>
      <c r="W50" s="42"/>
    </row>
    <row r="51" spans="1:23" s="24" customFormat="1" ht="36">
      <c r="A51" s="27" t="s">
        <v>123</v>
      </c>
      <c r="B51" s="26">
        <v>1340000000</v>
      </c>
      <c r="C51" s="25">
        <v>13828.50949</v>
      </c>
      <c r="D51" s="25">
        <v>14354.83323</v>
      </c>
      <c r="E51" s="25">
        <v>0</v>
      </c>
      <c r="F51" s="30">
        <f>ROUND('[1]пр 8_для уточнения'!G1483/1000,1)</f>
        <v>13828.5</v>
      </c>
      <c r="G51" s="30">
        <f>ROUND('[1]пр 8_для уточнения'!H1483/1000,1)</f>
        <v>14354.8</v>
      </c>
      <c r="H51" s="30">
        <f>'[2]пр 8_для уточнения'!I1333/1000</f>
        <v>0</v>
      </c>
      <c r="I51" s="15">
        <f t="shared" si="19"/>
        <v>-9.4900000003690366E-3</v>
      </c>
      <c r="J51" s="15">
        <f t="shared" si="20"/>
        <v>-6.862638753566212E-5</v>
      </c>
      <c r="K51" s="15">
        <f t="shared" si="21"/>
        <v>-3.3230000000912696E-2</v>
      </c>
      <c r="L51" s="15">
        <f t="shared" si="17"/>
        <v>-2.3149051189088457E-4</v>
      </c>
      <c r="M51" s="15">
        <f t="shared" si="22"/>
        <v>0</v>
      </c>
      <c r="N51" s="14" t="s">
        <v>22</v>
      </c>
      <c r="O51" s="15">
        <v>13828.5</v>
      </c>
      <c r="P51" s="15">
        <v>14354.8</v>
      </c>
      <c r="Q51" s="15">
        <v>0</v>
      </c>
      <c r="R51" s="15">
        <f t="shared" si="23"/>
        <v>0</v>
      </c>
      <c r="S51" s="15">
        <f t="shared" si="24"/>
        <v>0</v>
      </c>
      <c r="T51" s="15">
        <f t="shared" si="25"/>
        <v>0</v>
      </c>
      <c r="U51" s="42"/>
      <c r="V51" s="42"/>
      <c r="W51" s="42"/>
    </row>
    <row r="52" spans="1:23" s="24" customFormat="1" ht="23.25" customHeight="1">
      <c r="A52" s="29" t="s">
        <v>122</v>
      </c>
      <c r="B52" s="28">
        <v>1400000000</v>
      </c>
      <c r="C52" s="16">
        <v>16973.787769999999</v>
      </c>
      <c r="D52" s="16">
        <v>16860.82618</v>
      </c>
      <c r="E52" s="16">
        <v>0</v>
      </c>
      <c r="F52" s="16">
        <f>SUM(F53:F55)</f>
        <v>15885.7</v>
      </c>
      <c r="G52" s="16">
        <f>SUM(G53:G55)</f>
        <v>16496</v>
      </c>
      <c r="H52" s="16">
        <f>SUM(H53:H55)</f>
        <v>0</v>
      </c>
      <c r="I52" s="14">
        <f t="shared" si="19"/>
        <v>-1088.0877699999983</v>
      </c>
      <c r="J52" s="14">
        <f t="shared" si="20"/>
        <v>-6.8494795319060424</v>
      </c>
      <c r="K52" s="14">
        <f t="shared" si="21"/>
        <v>-364.82618000000002</v>
      </c>
      <c r="L52" s="14">
        <f t="shared" si="17"/>
        <v>-2.2116039039767217</v>
      </c>
      <c r="M52" s="14">
        <f t="shared" si="22"/>
        <v>0</v>
      </c>
      <c r="N52" s="14" t="s">
        <v>22</v>
      </c>
      <c r="O52" s="14">
        <f>O53+O54+O55</f>
        <v>16973.8</v>
      </c>
      <c r="P52" s="14">
        <f>P53+P54+P55</f>
        <v>16860.8</v>
      </c>
      <c r="Q52" s="14">
        <f>Q53+Q54+Q55</f>
        <v>0</v>
      </c>
      <c r="R52" s="14">
        <f t="shared" si="23"/>
        <v>1088.0999999999985</v>
      </c>
      <c r="S52" s="14">
        <f t="shared" si="24"/>
        <v>364.79999999999927</v>
      </c>
      <c r="T52" s="14">
        <f t="shared" si="25"/>
        <v>0</v>
      </c>
      <c r="U52" s="42"/>
      <c r="V52" s="42"/>
      <c r="W52" s="42"/>
    </row>
    <row r="53" spans="1:23" s="19" customFormat="1" ht="28.5" customHeight="1">
      <c r="A53" s="27" t="s">
        <v>121</v>
      </c>
      <c r="B53" s="26">
        <v>1410000000</v>
      </c>
      <c r="C53" s="25">
        <v>472.47899999999998</v>
      </c>
      <c r="D53" s="25">
        <v>433.97899999999998</v>
      </c>
      <c r="E53" s="25">
        <v>0</v>
      </c>
      <c r="F53" s="15">
        <f>ROUND('[1]пр 8_для уточнения'!G1492/1000,1)</f>
        <v>480.6</v>
      </c>
      <c r="G53" s="15">
        <f>ROUND('[1]пр 8_для уточнения'!H1492/1000,1)</f>
        <v>434</v>
      </c>
      <c r="H53" s="15">
        <f>'[2]пр 8_для уточнения'!I1342/1000</f>
        <v>0</v>
      </c>
      <c r="I53" s="15">
        <f t="shared" si="19"/>
        <v>8.1210000000000377</v>
      </c>
      <c r="J53" s="15">
        <f t="shared" si="20"/>
        <v>1.6897627965043773</v>
      </c>
      <c r="K53" s="15">
        <f t="shared" si="21"/>
        <v>2.1000000000015007E-2</v>
      </c>
      <c r="L53" s="15">
        <f t="shared" si="17"/>
        <v>4.8387096774228124E-3</v>
      </c>
      <c r="M53" s="15">
        <f t="shared" si="22"/>
        <v>0</v>
      </c>
      <c r="N53" s="14" t="s">
        <v>22</v>
      </c>
      <c r="O53" s="15">
        <v>472.5</v>
      </c>
      <c r="P53" s="15">
        <v>434</v>
      </c>
      <c r="Q53" s="15">
        <v>0</v>
      </c>
      <c r="R53" s="15">
        <f t="shared" si="23"/>
        <v>-8.1000000000000227</v>
      </c>
      <c r="S53" s="15">
        <f t="shared" si="24"/>
        <v>0</v>
      </c>
      <c r="T53" s="15">
        <f t="shared" si="25"/>
        <v>0</v>
      </c>
      <c r="U53" s="42"/>
      <c r="V53" s="42"/>
      <c r="W53" s="42"/>
    </row>
    <row r="54" spans="1:23" s="19" customFormat="1" ht="27" customHeight="1">
      <c r="A54" s="27" t="s">
        <v>120</v>
      </c>
      <c r="B54" s="26">
        <v>1420000000</v>
      </c>
      <c r="C54" s="25">
        <v>1096.19424</v>
      </c>
      <c r="D54" s="25">
        <v>364.8</v>
      </c>
      <c r="E54" s="25">
        <v>0</v>
      </c>
      <c r="F54" s="25">
        <v>0</v>
      </c>
      <c r="G54" s="25">
        <v>0</v>
      </c>
      <c r="H54" s="25">
        <f>'[2]пр 8_для уточнения'!I1365/1000</f>
        <v>0</v>
      </c>
      <c r="I54" s="15">
        <f t="shared" si="19"/>
        <v>-1096.19424</v>
      </c>
      <c r="J54" s="15" t="s">
        <v>22</v>
      </c>
      <c r="K54" s="15">
        <f t="shared" si="21"/>
        <v>-364.8</v>
      </c>
      <c r="L54" s="15">
        <v>0</v>
      </c>
      <c r="M54" s="15">
        <f t="shared" si="22"/>
        <v>0</v>
      </c>
      <c r="N54" s="14" t="s">
        <v>22</v>
      </c>
      <c r="O54" s="15">
        <v>1096.2</v>
      </c>
      <c r="P54" s="15">
        <v>364.8</v>
      </c>
      <c r="Q54" s="15">
        <v>0</v>
      </c>
      <c r="R54" s="15">
        <f t="shared" si="23"/>
        <v>1096.2</v>
      </c>
      <c r="S54" s="15">
        <f t="shared" si="24"/>
        <v>364.8</v>
      </c>
      <c r="T54" s="15">
        <f t="shared" si="25"/>
        <v>0</v>
      </c>
      <c r="U54" s="42"/>
      <c r="V54" s="42"/>
      <c r="W54" s="42"/>
    </row>
    <row r="55" spans="1:23" s="24" customFormat="1" ht="38.25" customHeight="1">
      <c r="A55" s="27" t="s">
        <v>119</v>
      </c>
      <c r="B55" s="26">
        <v>1430000000</v>
      </c>
      <c r="C55" s="25">
        <v>15405.114529999999</v>
      </c>
      <c r="D55" s="25">
        <v>16062.04718</v>
      </c>
      <c r="E55" s="25">
        <v>0</v>
      </c>
      <c r="F55" s="30">
        <f>ROUND('[1]пр 8_для уточнения'!G1515/1000,1)</f>
        <v>15405.1</v>
      </c>
      <c r="G55" s="30">
        <f>ROUND('[1]пр 8_для уточнения'!H1515/1000,1)</f>
        <v>16062</v>
      </c>
      <c r="H55" s="30">
        <f>'[2]пр 8_для уточнения'!I1388/1000</f>
        <v>0</v>
      </c>
      <c r="I55" s="15">
        <f t="shared" si="19"/>
        <v>-1.4529999998558196E-2</v>
      </c>
      <c r="J55" s="15">
        <f t="shared" si="20"/>
        <v>-9.4319413691298302E-5</v>
      </c>
      <c r="K55" s="15">
        <f t="shared" si="21"/>
        <v>-4.717999999957101E-2</v>
      </c>
      <c r="L55" s="15">
        <f>(K55/G55)*100</f>
        <v>-2.9373677001351644E-4</v>
      </c>
      <c r="M55" s="15">
        <f t="shared" si="22"/>
        <v>0</v>
      </c>
      <c r="N55" s="14" t="s">
        <v>22</v>
      </c>
      <c r="O55" s="25">
        <v>15405.1</v>
      </c>
      <c r="P55" s="15">
        <v>16062</v>
      </c>
      <c r="Q55" s="15">
        <v>0</v>
      </c>
      <c r="R55" s="15">
        <f t="shared" si="23"/>
        <v>0</v>
      </c>
      <c r="S55" s="15">
        <f t="shared" si="24"/>
        <v>0</v>
      </c>
      <c r="T55" s="15">
        <f t="shared" si="25"/>
        <v>0</v>
      </c>
      <c r="U55" s="42"/>
      <c r="V55" s="42"/>
      <c r="W55" s="42"/>
    </row>
    <row r="56" spans="1:23" s="19" customFormat="1" ht="30" customHeight="1">
      <c r="A56" s="29" t="s">
        <v>118</v>
      </c>
      <c r="B56" s="28">
        <v>1500000000</v>
      </c>
      <c r="C56" s="16">
        <v>10.1</v>
      </c>
      <c r="D56" s="16">
        <v>10.1</v>
      </c>
      <c r="E56" s="16">
        <v>0</v>
      </c>
      <c r="F56" s="16">
        <f t="shared" ref="F56:H56" si="29">F57+F58</f>
        <v>1023.5</v>
      </c>
      <c r="G56" s="16">
        <f t="shared" si="29"/>
        <v>10.1</v>
      </c>
      <c r="H56" s="16">
        <f t="shared" si="29"/>
        <v>0</v>
      </c>
      <c r="I56" s="14">
        <f t="shared" si="19"/>
        <v>1013.4</v>
      </c>
      <c r="J56" s="14">
        <f t="shared" si="20"/>
        <v>99.013190034196384</v>
      </c>
      <c r="K56" s="14">
        <f t="shared" si="21"/>
        <v>0</v>
      </c>
      <c r="L56" s="14">
        <f>(K56/G56)*100</f>
        <v>0</v>
      </c>
      <c r="M56" s="14">
        <f t="shared" si="22"/>
        <v>0</v>
      </c>
      <c r="N56" s="14" t="s">
        <v>22</v>
      </c>
      <c r="O56" s="14">
        <f>O57+O58</f>
        <v>1023.5</v>
      </c>
      <c r="P56" s="14">
        <f>P57+P58</f>
        <v>10.1</v>
      </c>
      <c r="Q56" s="14">
        <f>Q57+Q58</f>
        <v>0</v>
      </c>
      <c r="R56" s="14">
        <f t="shared" si="23"/>
        <v>0</v>
      </c>
      <c r="S56" s="14">
        <f t="shared" si="24"/>
        <v>0</v>
      </c>
      <c r="T56" s="14">
        <f t="shared" si="25"/>
        <v>0</v>
      </c>
      <c r="U56" s="42"/>
      <c r="V56" s="42"/>
      <c r="W56" s="42"/>
    </row>
    <row r="57" spans="1:23" s="24" customFormat="1" ht="25.5" customHeight="1">
      <c r="A57" s="27" t="s">
        <v>117</v>
      </c>
      <c r="B57" s="26">
        <v>1510000000</v>
      </c>
      <c r="C57" s="25">
        <v>10.1</v>
      </c>
      <c r="D57" s="25">
        <v>10.1</v>
      </c>
      <c r="E57" s="25">
        <v>0</v>
      </c>
      <c r="F57" s="15">
        <f>'[2]пр 8_для уточнения'!G1406/1000</f>
        <v>10.1</v>
      </c>
      <c r="G57" s="15">
        <f>'[2]пр 8_для уточнения'!H1406/1000</f>
        <v>10.1</v>
      </c>
      <c r="H57" s="15">
        <f>'[2]пр 8_для уточнения'!I1406/1000</f>
        <v>0</v>
      </c>
      <c r="I57" s="15">
        <f t="shared" si="19"/>
        <v>0</v>
      </c>
      <c r="J57" s="15">
        <f t="shared" si="20"/>
        <v>0</v>
      </c>
      <c r="K57" s="15">
        <f t="shared" si="21"/>
        <v>0</v>
      </c>
      <c r="L57" s="15">
        <f>(K57/G57)*100</f>
        <v>0</v>
      </c>
      <c r="M57" s="15">
        <f t="shared" si="22"/>
        <v>0</v>
      </c>
      <c r="N57" s="14" t="s">
        <v>22</v>
      </c>
      <c r="O57" s="15">
        <v>10.1</v>
      </c>
      <c r="P57" s="15">
        <v>10.1</v>
      </c>
      <c r="Q57" s="15">
        <v>0</v>
      </c>
      <c r="R57" s="15">
        <f t="shared" si="23"/>
        <v>0</v>
      </c>
      <c r="S57" s="15">
        <f t="shared" si="24"/>
        <v>0</v>
      </c>
      <c r="T57" s="15">
        <f t="shared" si="25"/>
        <v>0</v>
      </c>
      <c r="U57" s="42"/>
      <c r="V57" s="42"/>
      <c r="W57" s="42"/>
    </row>
    <row r="58" spans="1:23" s="24" customFormat="1" ht="28.5" customHeight="1">
      <c r="A58" s="27" t="s">
        <v>116</v>
      </c>
      <c r="B58" s="26">
        <v>1520000000</v>
      </c>
      <c r="C58" s="25">
        <v>0</v>
      </c>
      <c r="D58" s="25">
        <v>0</v>
      </c>
      <c r="E58" s="25">
        <v>0</v>
      </c>
      <c r="F58" s="25">
        <f>ROUND('[1]пр 8_для уточнения'!G1540/1000,1)</f>
        <v>1013.4</v>
      </c>
      <c r="G58" s="25">
        <f>ROUND('[1]пр 8_для уточнения'!H1540/1000,1)</f>
        <v>0</v>
      </c>
      <c r="H58" s="25">
        <v>0</v>
      </c>
      <c r="I58" s="15">
        <f t="shared" si="19"/>
        <v>1013.4</v>
      </c>
      <c r="J58" s="15">
        <f t="shared" si="20"/>
        <v>100</v>
      </c>
      <c r="K58" s="15">
        <f t="shared" si="21"/>
        <v>0</v>
      </c>
      <c r="L58" s="15">
        <v>0</v>
      </c>
      <c r="M58" s="15">
        <f t="shared" si="22"/>
        <v>0</v>
      </c>
      <c r="N58" s="14" t="s">
        <v>22</v>
      </c>
      <c r="O58" s="15">
        <v>1013.4</v>
      </c>
      <c r="P58" s="15">
        <v>0</v>
      </c>
      <c r="Q58" s="15">
        <v>0</v>
      </c>
      <c r="R58" s="15">
        <f t="shared" si="23"/>
        <v>0</v>
      </c>
      <c r="S58" s="15">
        <f t="shared" si="24"/>
        <v>0</v>
      </c>
      <c r="T58" s="15">
        <f t="shared" si="25"/>
        <v>0</v>
      </c>
      <c r="U58" s="42"/>
      <c r="V58" s="42"/>
      <c r="W58" s="42"/>
    </row>
    <row r="59" spans="1:23" s="19" customFormat="1" ht="30.75" customHeight="1">
      <c r="A59" s="29" t="s">
        <v>115</v>
      </c>
      <c r="B59" s="28">
        <v>1600000000</v>
      </c>
      <c r="C59" s="16">
        <v>13728.766439999999</v>
      </c>
      <c r="D59" s="16">
        <v>13728.766439999999</v>
      </c>
      <c r="E59" s="16">
        <v>13728.766439999999</v>
      </c>
      <c r="F59" s="16">
        <f t="shared" ref="F59:H59" si="30">F60</f>
        <v>13812.8</v>
      </c>
      <c r="G59" s="16">
        <f t="shared" si="30"/>
        <v>13728.8</v>
      </c>
      <c r="H59" s="16">
        <f t="shared" si="30"/>
        <v>13728.766439999999</v>
      </c>
      <c r="I59" s="14">
        <f t="shared" si="19"/>
        <v>84.033559999999852</v>
      </c>
      <c r="J59" s="14">
        <f>(I59/F59)*100</f>
        <v>0.60837455114096961</v>
      </c>
      <c r="K59" s="14">
        <f t="shared" si="21"/>
        <v>3.3559999999852153E-2</v>
      </c>
      <c r="L59" s="14">
        <f t="shared" ref="L59:L67" si="31">(K59/G59)*100</f>
        <v>2.4444962414670003E-4</v>
      </c>
      <c r="M59" s="14">
        <f t="shared" si="22"/>
        <v>0</v>
      </c>
      <c r="N59" s="14">
        <f>(M59/H59)*100</f>
        <v>0</v>
      </c>
      <c r="O59" s="14">
        <f>O60</f>
        <v>9277.2000000000007</v>
      </c>
      <c r="P59" s="14">
        <f>P60</f>
        <v>9277.2000000000007</v>
      </c>
      <c r="Q59" s="14">
        <f>Q60</f>
        <v>0</v>
      </c>
      <c r="R59" s="14">
        <f t="shared" si="23"/>
        <v>-4535.5999999999985</v>
      </c>
      <c r="S59" s="14">
        <f t="shared" si="24"/>
        <v>-4451.5999999999985</v>
      </c>
      <c r="T59" s="14">
        <f t="shared" si="25"/>
        <v>-13728.766439999999</v>
      </c>
      <c r="U59" s="42"/>
      <c r="V59" s="42"/>
      <c r="W59" s="42"/>
    </row>
    <row r="60" spans="1:23" s="24" customFormat="1" ht="27.75" customHeight="1">
      <c r="A60" s="27" t="s">
        <v>114</v>
      </c>
      <c r="B60" s="26">
        <v>1610000000</v>
      </c>
      <c r="C60" s="25">
        <v>13728.766439999999</v>
      </c>
      <c r="D60" s="25">
        <v>13728.766439999999</v>
      </c>
      <c r="E60" s="25">
        <v>13728.766439999999</v>
      </c>
      <c r="F60" s="15">
        <f>ROUND('[1]пр 8_для уточнения'!G1553/1000,1)</f>
        <v>13812.8</v>
      </c>
      <c r="G60" s="15">
        <f>ROUND('[1]пр 8_для уточнения'!H1553/1000,1)</f>
        <v>13728.8</v>
      </c>
      <c r="H60" s="15">
        <f>'[2]пр 8_для уточнения'!I1414/1000</f>
        <v>13728.766439999999</v>
      </c>
      <c r="I60" s="15">
        <f t="shared" si="19"/>
        <v>84.033559999999852</v>
      </c>
      <c r="J60" s="15">
        <f t="shared" si="20"/>
        <v>0.60837455114096961</v>
      </c>
      <c r="K60" s="15">
        <f t="shared" si="21"/>
        <v>3.3559999999852153E-2</v>
      </c>
      <c r="L60" s="15">
        <f t="shared" si="31"/>
        <v>2.4444962414670003E-4</v>
      </c>
      <c r="M60" s="15">
        <f t="shared" si="22"/>
        <v>0</v>
      </c>
      <c r="N60" s="14" t="s">
        <v>22</v>
      </c>
      <c r="O60" s="15">
        <v>9277.2000000000007</v>
      </c>
      <c r="P60" s="15">
        <v>9277.2000000000007</v>
      </c>
      <c r="Q60" s="15">
        <v>0</v>
      </c>
      <c r="R60" s="15">
        <f t="shared" si="23"/>
        <v>-4535.5999999999985</v>
      </c>
      <c r="S60" s="15">
        <f t="shared" si="24"/>
        <v>-4451.5999999999985</v>
      </c>
      <c r="T60" s="15">
        <f t="shared" si="25"/>
        <v>-13728.766439999999</v>
      </c>
      <c r="U60" s="42"/>
      <c r="V60" s="42"/>
      <c r="W60" s="42"/>
    </row>
    <row r="61" spans="1:23" s="19" customFormat="1" ht="53.25" customHeight="1">
      <c r="A61" s="29" t="s">
        <v>113</v>
      </c>
      <c r="B61" s="28">
        <v>1700000000</v>
      </c>
      <c r="C61" s="16">
        <v>78383.148690000002</v>
      </c>
      <c r="D61" s="16">
        <v>68625.314010000002</v>
      </c>
      <c r="E61" s="16">
        <v>0</v>
      </c>
      <c r="F61" s="16">
        <f t="shared" ref="F61:H61" si="32">F62+F63</f>
        <v>73747.600000000006</v>
      </c>
      <c r="G61" s="16">
        <f t="shared" si="32"/>
        <v>68625.3</v>
      </c>
      <c r="H61" s="16">
        <f t="shared" si="32"/>
        <v>0</v>
      </c>
      <c r="I61" s="14">
        <f t="shared" si="19"/>
        <v>-4635.548689999996</v>
      </c>
      <c r="J61" s="14">
        <f t="shared" si="20"/>
        <v>-6.2856943005602837</v>
      </c>
      <c r="K61" s="14">
        <f t="shared" si="21"/>
        <v>-1.4009999998961575E-2</v>
      </c>
      <c r="L61" s="14">
        <f t="shared" si="31"/>
        <v>-2.0415211298109553E-5</v>
      </c>
      <c r="M61" s="14">
        <f t="shared" si="22"/>
        <v>0</v>
      </c>
      <c r="N61" s="14" t="s">
        <v>22</v>
      </c>
      <c r="O61" s="14">
        <f>O62+O63</f>
        <v>77450.7</v>
      </c>
      <c r="P61" s="14">
        <f>P62+P63</f>
        <v>68625.3</v>
      </c>
      <c r="Q61" s="14">
        <f>Q62+Q63</f>
        <v>0</v>
      </c>
      <c r="R61" s="14">
        <f t="shared" si="23"/>
        <v>3703.0999999999913</v>
      </c>
      <c r="S61" s="14">
        <f t="shared" si="24"/>
        <v>0</v>
      </c>
      <c r="T61" s="14">
        <f t="shared" si="25"/>
        <v>0</v>
      </c>
      <c r="U61" s="42"/>
      <c r="V61" s="42"/>
      <c r="W61" s="42"/>
    </row>
    <row r="62" spans="1:23" s="24" customFormat="1" ht="51.75" customHeight="1">
      <c r="A62" s="27" t="s">
        <v>112</v>
      </c>
      <c r="B62" s="26">
        <v>1710000000</v>
      </c>
      <c r="C62" s="25">
        <f>35438.95594-932.4</f>
        <v>34506.555939999998</v>
      </c>
      <c r="D62" s="25">
        <v>24829.491850000002</v>
      </c>
      <c r="E62" s="25">
        <v>0</v>
      </c>
      <c r="F62" s="15">
        <f>ROUND('[1]пр 8_для уточнения'!G1576/1000,1)</f>
        <v>30844.7</v>
      </c>
      <c r="G62" s="15">
        <f>ROUND('[1]пр 8_для уточнения'!H1576/1000,1)</f>
        <v>24829.5</v>
      </c>
      <c r="H62" s="15">
        <f>'[2]пр 8_для уточнения'!I1432/1000</f>
        <v>0</v>
      </c>
      <c r="I62" s="15">
        <f t="shared" si="19"/>
        <v>-3661.8559399999976</v>
      </c>
      <c r="J62" s="15">
        <f t="shared" si="20"/>
        <v>-11.871912970461693</v>
      </c>
      <c r="K62" s="15">
        <f t="shared" si="21"/>
        <v>8.1499999978404958E-3</v>
      </c>
      <c r="L62" s="15">
        <f t="shared" si="31"/>
        <v>3.2823858707748829E-5</v>
      </c>
      <c r="M62" s="15">
        <f t="shared" si="22"/>
        <v>0</v>
      </c>
      <c r="N62" s="14" t="s">
        <v>22</v>
      </c>
      <c r="O62" s="15">
        <v>34506.5</v>
      </c>
      <c r="P62" s="15">
        <v>24829.5</v>
      </c>
      <c r="Q62" s="15">
        <v>0</v>
      </c>
      <c r="R62" s="15">
        <f t="shared" si="23"/>
        <v>3661.7999999999993</v>
      </c>
      <c r="S62" s="15">
        <f t="shared" si="24"/>
        <v>0</v>
      </c>
      <c r="T62" s="15">
        <f t="shared" si="25"/>
        <v>0</v>
      </c>
      <c r="U62" s="42"/>
      <c r="V62" s="42"/>
      <c r="W62" s="42"/>
    </row>
    <row r="63" spans="1:23" s="24" customFormat="1" ht="37.5" customHeight="1">
      <c r="A63" s="27" t="s">
        <v>111</v>
      </c>
      <c r="B63" s="26">
        <v>1720000000</v>
      </c>
      <c r="C63" s="25">
        <v>42944.192750000002</v>
      </c>
      <c r="D63" s="25">
        <v>43795.822159999996</v>
      </c>
      <c r="E63" s="25">
        <v>0</v>
      </c>
      <c r="F63" s="30">
        <f>ROUND('[1]пр 8_для уточнения'!G1665/1000,1)</f>
        <v>42902.9</v>
      </c>
      <c r="G63" s="30">
        <f>ROUND('[1]пр 8_для уточнения'!H1665/1000,1)</f>
        <v>43795.8</v>
      </c>
      <c r="H63" s="30">
        <f>'[2]пр 8_для уточнения'!I1531/1000</f>
        <v>0</v>
      </c>
      <c r="I63" s="15">
        <f t="shared" si="19"/>
        <v>-41.292750000000524</v>
      </c>
      <c r="J63" s="15">
        <f t="shared" si="20"/>
        <v>-9.6246990296694451E-2</v>
      </c>
      <c r="K63" s="15">
        <f t="shared" si="21"/>
        <v>-2.2159999993164092E-2</v>
      </c>
      <c r="L63" s="15">
        <f t="shared" si="31"/>
        <v>-5.05984591973753E-5</v>
      </c>
      <c r="M63" s="15">
        <f t="shared" si="22"/>
        <v>0</v>
      </c>
      <c r="N63" s="14" t="s">
        <v>22</v>
      </c>
      <c r="O63" s="15">
        <v>42944.2</v>
      </c>
      <c r="P63" s="15">
        <v>43795.8</v>
      </c>
      <c r="Q63" s="15">
        <v>0</v>
      </c>
      <c r="R63" s="15">
        <f t="shared" si="23"/>
        <v>41.299999999995634</v>
      </c>
      <c r="S63" s="15">
        <f t="shared" si="24"/>
        <v>0</v>
      </c>
      <c r="T63" s="15">
        <f t="shared" si="25"/>
        <v>0</v>
      </c>
      <c r="U63" s="42"/>
      <c r="V63" s="42"/>
      <c r="W63" s="42"/>
    </row>
    <row r="64" spans="1:23" s="19" customFormat="1" ht="52.5" customHeight="1">
      <c r="A64" s="29" t="s">
        <v>110</v>
      </c>
      <c r="B64" s="28">
        <v>1900000000</v>
      </c>
      <c r="C64" s="16">
        <v>58.3</v>
      </c>
      <c r="D64" s="16">
        <v>58.3</v>
      </c>
      <c r="E64" s="16">
        <v>0</v>
      </c>
      <c r="F64" s="16">
        <f t="shared" ref="F64:H64" si="33">F65</f>
        <v>58.3</v>
      </c>
      <c r="G64" s="16">
        <f t="shared" si="33"/>
        <v>58.3</v>
      </c>
      <c r="H64" s="16">
        <f t="shared" si="33"/>
        <v>0</v>
      </c>
      <c r="I64" s="14">
        <f t="shared" si="19"/>
        <v>0</v>
      </c>
      <c r="J64" s="14">
        <f t="shared" si="20"/>
        <v>0</v>
      </c>
      <c r="K64" s="14">
        <f t="shared" si="21"/>
        <v>0</v>
      </c>
      <c r="L64" s="14">
        <f t="shared" si="31"/>
        <v>0</v>
      </c>
      <c r="M64" s="14">
        <f t="shared" si="22"/>
        <v>0</v>
      </c>
      <c r="N64" s="14" t="s">
        <v>22</v>
      </c>
      <c r="O64" s="14">
        <f>O65</f>
        <v>58.3</v>
      </c>
      <c r="P64" s="14">
        <f>P65</f>
        <v>58.3</v>
      </c>
      <c r="Q64" s="14">
        <f>Q65</f>
        <v>0</v>
      </c>
      <c r="R64" s="14">
        <f t="shared" si="23"/>
        <v>0</v>
      </c>
      <c r="S64" s="14">
        <f t="shared" si="24"/>
        <v>0</v>
      </c>
      <c r="T64" s="14">
        <f t="shared" si="25"/>
        <v>0</v>
      </c>
      <c r="U64" s="42"/>
      <c r="V64" s="42"/>
      <c r="W64" s="42"/>
    </row>
    <row r="65" spans="1:23" s="24" customFormat="1" ht="41.25" customHeight="1">
      <c r="A65" s="27" t="s">
        <v>109</v>
      </c>
      <c r="B65" s="26">
        <v>1910000000</v>
      </c>
      <c r="C65" s="25">
        <v>58.3</v>
      </c>
      <c r="D65" s="25">
        <v>58.3</v>
      </c>
      <c r="E65" s="25">
        <v>0</v>
      </c>
      <c r="F65" s="15">
        <f>'[2]пр 8_для уточнения'!G1546/1000</f>
        <v>58.3</v>
      </c>
      <c r="G65" s="15">
        <f>'[2]пр 8_для уточнения'!H1546/1000</f>
        <v>58.3</v>
      </c>
      <c r="H65" s="15">
        <f>'[2]пр 8_для уточнения'!I1546/1000</f>
        <v>0</v>
      </c>
      <c r="I65" s="15">
        <f t="shared" si="19"/>
        <v>0</v>
      </c>
      <c r="J65" s="15">
        <f t="shared" si="20"/>
        <v>0</v>
      </c>
      <c r="K65" s="15">
        <f t="shared" si="21"/>
        <v>0</v>
      </c>
      <c r="L65" s="15">
        <f t="shared" si="31"/>
        <v>0</v>
      </c>
      <c r="M65" s="15">
        <f t="shared" si="22"/>
        <v>0</v>
      </c>
      <c r="N65" s="14" t="s">
        <v>22</v>
      </c>
      <c r="O65" s="15">
        <v>58.3</v>
      </c>
      <c r="P65" s="15">
        <v>58.3</v>
      </c>
      <c r="Q65" s="15">
        <v>0</v>
      </c>
      <c r="R65" s="15">
        <f t="shared" si="23"/>
        <v>0</v>
      </c>
      <c r="S65" s="15">
        <f t="shared" si="24"/>
        <v>0</v>
      </c>
      <c r="T65" s="15">
        <f t="shared" si="25"/>
        <v>0</v>
      </c>
      <c r="U65" s="42"/>
      <c r="V65" s="42"/>
      <c r="W65" s="42"/>
    </row>
    <row r="66" spans="1:23" s="19" customFormat="1" ht="54" customHeight="1">
      <c r="A66" s="23" t="s">
        <v>108</v>
      </c>
      <c r="B66" s="22">
        <v>2000000000</v>
      </c>
      <c r="C66" s="21">
        <v>71592.840670000005</v>
      </c>
      <c r="D66" s="21">
        <v>0</v>
      </c>
      <c r="E66" s="21">
        <v>0</v>
      </c>
      <c r="F66" s="36">
        <f>ROUND('[1]пр 8_для уточнения'!G1702/1000,1)</f>
        <v>181703.2</v>
      </c>
      <c r="G66" s="36">
        <f>'[2]пр 8_для уточнения'!H1568/1000</f>
        <v>0</v>
      </c>
      <c r="H66" s="36">
        <f>'[2]пр 8_для уточнения'!I1568/1000</f>
        <v>0</v>
      </c>
      <c r="I66" s="20">
        <f t="shared" si="19"/>
        <v>110110.35933000001</v>
      </c>
      <c r="J66" s="20">
        <f t="shared" si="20"/>
        <v>60.599020452033869</v>
      </c>
      <c r="K66" s="20">
        <f t="shared" si="21"/>
        <v>0</v>
      </c>
      <c r="L66" s="20" t="s">
        <v>22</v>
      </c>
      <c r="M66" s="20">
        <f t="shared" si="22"/>
        <v>0</v>
      </c>
      <c r="N66" s="14" t="s">
        <v>22</v>
      </c>
      <c r="O66" s="20">
        <v>71592.899999999994</v>
      </c>
      <c r="P66" s="20">
        <v>0</v>
      </c>
      <c r="Q66" s="20">
        <v>0</v>
      </c>
      <c r="R66" s="20">
        <f t="shared" si="23"/>
        <v>-110110.30000000002</v>
      </c>
      <c r="S66" s="20">
        <f t="shared" si="24"/>
        <v>0</v>
      </c>
      <c r="T66" s="20">
        <f t="shared" si="25"/>
        <v>0</v>
      </c>
      <c r="U66" s="42"/>
      <c r="V66" s="42"/>
      <c r="W66" s="42"/>
    </row>
    <row r="67" spans="1:23">
      <c r="A67" s="18" t="s">
        <v>107</v>
      </c>
      <c r="B67" s="17"/>
      <c r="C67" s="16">
        <f>C9+C12+C15+C19+C23+C27+C30+C35+C37+C41+C43+C45+C47+C52+C56+C59+C61+C64+C66-0.2</f>
        <v>3177660.3749799994</v>
      </c>
      <c r="D67" s="16">
        <f>D9+D12+D15+D19+D23+D27+D30+D35+D37+D41+D43+D45+D47+D52+D56+D59+D61+D64+D66+0.1</f>
        <v>2825220.9654999999</v>
      </c>
      <c r="E67" s="16">
        <f>E9+E12+E15+E19+E23+E27+E30+E35+E37+E41+E43+E45+E47+E52+E56+E59+E61+E64+E66</f>
        <v>13728.766439999999</v>
      </c>
      <c r="F67" s="16">
        <f>F9+F12+F15+F19+F23+F27+F30+F35+F37+F41+F43+F45+F47+F52+F56+F59+F61+F64+F66+0.2</f>
        <v>3346756.895</v>
      </c>
      <c r="G67" s="16">
        <f>G9+G12+G15+G19+G23+G27+G30+G35+G37+G41+G43+G45+G47+G52+G56+G59+G61+G64+G66+0.3</f>
        <v>2826075.7949999999</v>
      </c>
      <c r="H67" s="16">
        <f>H9+H12+H15+H19+H23+H27+H30+H35+H37+H41+H43+H45+H47+H52+H56+H59+H61+H64+H66</f>
        <v>13728.766439999999</v>
      </c>
      <c r="I67" s="14">
        <f t="shared" si="19"/>
        <v>169096.52002000064</v>
      </c>
      <c r="J67" s="14">
        <f t="shared" si="20"/>
        <v>5.0525486411226357</v>
      </c>
      <c r="K67" s="14">
        <f t="shared" si="21"/>
        <v>854.82949999999255</v>
      </c>
      <c r="L67" s="15">
        <f t="shared" si="31"/>
        <v>3.0247932539968998E-2</v>
      </c>
      <c r="M67" s="14">
        <f t="shared" si="22"/>
        <v>0</v>
      </c>
      <c r="N67" s="14">
        <f>(M67/H67)*100</f>
        <v>0</v>
      </c>
      <c r="O67" s="16">
        <f>O9+O12+O15+O19+O23+O27+O30+O35+O37+O41+O43+O45+O47+O52+O56+O59+O61+O64+O66</f>
        <v>3200901.0999999992</v>
      </c>
      <c r="P67" s="16">
        <f>P9+P12+P15+P19+P23+P27+P30+P35+P37+P41+P43+P45+P47+P52+P56+P59+P61+P64+P66</f>
        <v>2820769.0900000008</v>
      </c>
      <c r="Q67" s="16">
        <f>Q9+Q12+Q15+Q19+Q23+Q27+Q30+Q35+Q37+Q41+Q43+Q45+Q47+Q52+Q56+Q59+Q61+Q64+Q66</f>
        <v>0</v>
      </c>
      <c r="R67" s="16">
        <f>R9+R12+R15+R19+R23+R27+R30+R35+R37+R41+R43+R45+R47+R52+R56+R59+R61+R64+R66-0.2</f>
        <v>-145855.79500000004</v>
      </c>
      <c r="S67" s="16">
        <f>S9+S12+S15+S19+S23+S27+S30+S35+S37+S41+S43+S45+S47+S52+S56+S59+S61+S64+S66-0.3</f>
        <v>-5306.7049999999808</v>
      </c>
      <c r="T67" s="16">
        <f>T9+T12+T15+T19+T23+T27+T30+T35+T37+T41+T43+T45+T47+T52+T56+T59+T61+T64+T66</f>
        <v>-13728.766439999999</v>
      </c>
      <c r="U67" s="42"/>
      <c r="V67" s="42"/>
      <c r="W67" s="42"/>
    </row>
    <row r="68" spans="1:23">
      <c r="C68" s="11"/>
      <c r="D68" s="11"/>
      <c r="E68" s="11"/>
      <c r="F68" s="11"/>
      <c r="G68" s="11"/>
      <c r="H68" s="11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1:23">
      <c r="R69" s="13"/>
      <c r="S69" s="12"/>
    </row>
    <row r="70" spans="1:23">
      <c r="C70" s="11"/>
      <c r="O70" s="13"/>
    </row>
    <row r="73" spans="1:23">
      <c r="C73" s="39">
        <f>ROUND([1]пр.8_решение!G1590/1000,1)</f>
        <v>3177660.4</v>
      </c>
      <c r="D73" s="39">
        <f>ROUND([1]пр.8_решение!H1590/1000,1)</f>
        <v>2825221</v>
      </c>
      <c r="E73" s="39">
        <f>ROUND([1]пр.8_решение!I1590/1000,1)</f>
        <v>13728.8</v>
      </c>
      <c r="F73" s="39">
        <f>'[1]пр 8_для уточнения'!G1730/1000</f>
        <v>3346756.9359100005</v>
      </c>
      <c r="G73" s="39">
        <f>'[1]пр 8_для уточнения'!H1730/1000</f>
        <v>2826075.7859200002</v>
      </c>
      <c r="H73" s="39">
        <f>'[1]пр 8_для уточнения'!I1730/1000</f>
        <v>13728.766439999999</v>
      </c>
      <c r="I73" s="39">
        <f>F73-C73</f>
        <v>169096.53591000056</v>
      </c>
      <c r="J73" s="39"/>
      <c r="K73" s="39">
        <f>G73-D73</f>
        <v>854.78592000016943</v>
      </c>
      <c r="L73" s="39"/>
      <c r="M73" s="39">
        <f>H73-E73</f>
        <v>-3.3559999999852153E-2</v>
      </c>
      <c r="N73" s="39"/>
      <c r="O73" s="39"/>
      <c r="P73" s="39"/>
      <c r="Q73" s="39"/>
      <c r="R73" s="39">
        <f>O67-F67</f>
        <v>-145855.79500000086</v>
      </c>
      <c r="S73" s="39">
        <f>P67-G67</f>
        <v>-5306.7049999991432</v>
      </c>
      <c r="T73" s="39">
        <f>Q67-H67</f>
        <v>-13728.766439999999</v>
      </c>
    </row>
    <row r="74" spans="1:23">
      <c r="C74" s="39">
        <f>C73-C67</f>
        <v>2.5020000524818897E-2</v>
      </c>
      <c r="D74" s="39">
        <f>D73-D67</f>
        <v>3.4500000067055225E-2</v>
      </c>
      <c r="E74" s="39">
        <f>E73-E67</f>
        <v>3.3559999999852153E-2</v>
      </c>
      <c r="F74" s="39">
        <f>F67-F73</f>
        <v>-4.0910000447183847E-2</v>
      </c>
      <c r="G74" s="39">
        <f>G67-G73</f>
        <v>9.0799997560679913E-3</v>
      </c>
      <c r="H74" s="39">
        <f>H67-H73</f>
        <v>0</v>
      </c>
      <c r="I74" s="39">
        <f>I67-I73</f>
        <v>-1.588999992236495E-2</v>
      </c>
      <c r="J74" s="39"/>
      <c r="K74" s="39">
        <f>K67-K73</f>
        <v>4.3579999823123217E-2</v>
      </c>
      <c r="L74" s="39"/>
      <c r="M74" s="39">
        <f>M67-M73</f>
        <v>3.3559999999852153E-2</v>
      </c>
      <c r="N74" s="40"/>
      <c r="O74" s="41"/>
      <c r="P74" s="41"/>
      <c r="Q74" s="41"/>
      <c r="R74" s="39">
        <f>R67-R73</f>
        <v>8.149072527885437E-10</v>
      </c>
      <c r="S74" s="39">
        <f>S67-S73</f>
        <v>-8.3764462033286691E-10</v>
      </c>
      <c r="T74" s="39">
        <f>T67-T73</f>
        <v>0</v>
      </c>
    </row>
    <row r="78" spans="1:23">
      <c r="T78" s="10"/>
    </row>
  </sheetData>
  <autoFilter ref="A8:T67"/>
  <mergeCells count="24">
    <mergeCell ref="S5:S6"/>
    <mergeCell ref="T5:T6"/>
    <mergeCell ref="K5:L6"/>
    <mergeCell ref="M5:N6"/>
    <mergeCell ref="O5:O7"/>
    <mergeCell ref="P5:P7"/>
    <mergeCell ref="Q5:Q7"/>
    <mergeCell ref="R5:R6"/>
    <mergeCell ref="H5:H7"/>
    <mergeCell ref="I5:J6"/>
    <mergeCell ref="S1:T1"/>
    <mergeCell ref="A2:T2"/>
    <mergeCell ref="A4:A7"/>
    <mergeCell ref="B4:B7"/>
    <mergeCell ref="C4:E4"/>
    <mergeCell ref="F4:H4"/>
    <mergeCell ref="I4:N4"/>
    <mergeCell ref="O4:Q4"/>
    <mergeCell ref="R4:T4"/>
    <mergeCell ref="C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scale="51" fitToHeight="2" orientation="landscape" r:id="rId1"/>
  <rowBreaks count="1" manualBreakCount="1">
    <brk id="4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 1</vt:lpstr>
      <vt:lpstr>ПР 2</vt:lpstr>
      <vt:lpstr>'ПР 1'!Заголовки_для_печати</vt:lpstr>
      <vt:lpstr>'ПР 2'!Заголовки_для_печати</vt:lpstr>
      <vt:lpstr>'ПР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Запорожец-ИА</dc:creator>
  <cp:lastModifiedBy>Запорожец-ИА</cp:lastModifiedBy>
  <cp:lastPrinted>2022-06-20T07:09:56Z</cp:lastPrinted>
  <dcterms:created xsi:type="dcterms:W3CDTF">2021-11-23T06:13:44Z</dcterms:created>
  <dcterms:modified xsi:type="dcterms:W3CDTF">2022-06-23T13:36:33Z</dcterms:modified>
</cp:coreProperties>
</file>