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Приложение 1" sheetId="1" r:id="rId1"/>
  </sheets>
  <externalReferences>
    <externalReference r:id="rId2"/>
    <externalReference r:id="rId3"/>
    <externalReference r:id="rId4"/>
  </externalReferences>
  <definedNames>
    <definedName name="_xlnm.Print_Titles" localSheetId="0">'Приложение 1'!$2:$4</definedName>
    <definedName name="_xlnm.Print_Area" localSheetId="0">'Приложение 1'!$A$1:$J$54</definedName>
  </definedNames>
  <calcPr calcId="124519"/>
</workbook>
</file>

<file path=xl/calcChain.xml><?xml version="1.0" encoding="utf-8"?>
<calcChain xmlns="http://schemas.openxmlformats.org/spreadsheetml/2006/main">
  <c r="G6" i="1"/>
  <c r="H6"/>
  <c r="C30"/>
  <c r="C44" l="1"/>
  <c r="C43"/>
  <c r="C42"/>
  <c r="C41"/>
  <c r="C40"/>
  <c r="C39"/>
  <c r="C38" s="1"/>
  <c r="C37" s="1"/>
  <c r="C36"/>
  <c r="C35" s="1"/>
  <c r="D35"/>
  <c r="E35"/>
  <c r="F35"/>
  <c r="C34"/>
  <c r="C33"/>
  <c r="C32"/>
  <c r="C29"/>
  <c r="C28" s="1"/>
  <c r="C27"/>
  <c r="C25"/>
  <c r="C24"/>
  <c r="C23"/>
  <c r="C22" s="1"/>
  <c r="C20"/>
  <c r="C19"/>
  <c r="C18"/>
  <c r="C17"/>
  <c r="C15"/>
  <c r="C14"/>
  <c r="C13"/>
  <c r="C11"/>
  <c r="C9"/>
  <c r="E40" l="1"/>
  <c r="F40"/>
  <c r="D40"/>
  <c r="E42"/>
  <c r="F42"/>
  <c r="D42"/>
  <c r="E41"/>
  <c r="F41"/>
  <c r="D41"/>
  <c r="E39"/>
  <c r="F39"/>
  <c r="D39"/>
  <c r="E34"/>
  <c r="F34"/>
  <c r="D34"/>
  <c r="E33"/>
  <c r="F33"/>
  <c r="D33"/>
  <c r="E32"/>
  <c r="F32"/>
  <c r="D32"/>
  <c r="E30"/>
  <c r="F30"/>
  <c r="D30"/>
  <c r="E29"/>
  <c r="F29"/>
  <c r="D29"/>
  <c r="E27"/>
  <c r="F27"/>
  <c r="D27"/>
  <c r="E25"/>
  <c r="F25"/>
  <c r="D25"/>
  <c r="H25" s="1"/>
  <c r="E24"/>
  <c r="F24"/>
  <c r="D24"/>
  <c r="E23"/>
  <c r="F23"/>
  <c r="D23"/>
  <c r="E19"/>
  <c r="F19"/>
  <c r="D19"/>
  <c r="E18"/>
  <c r="F18"/>
  <c r="D18"/>
  <c r="H18" s="1"/>
  <c r="E17"/>
  <c r="F17"/>
  <c r="D17"/>
  <c r="E15"/>
  <c r="F15"/>
  <c r="D15"/>
  <c r="E14"/>
  <c r="F14"/>
  <c r="D14"/>
  <c r="E13"/>
  <c r="F13"/>
  <c r="D13"/>
  <c r="E11"/>
  <c r="F11"/>
  <c r="D11"/>
  <c r="E9"/>
  <c r="F9"/>
  <c r="D9"/>
  <c r="H9" s="1"/>
  <c r="H29"/>
  <c r="H35"/>
  <c r="H36"/>
  <c r="H39"/>
  <c r="H41"/>
  <c r="H43"/>
  <c r="H44"/>
  <c r="H17"/>
  <c r="H19"/>
  <c r="H20"/>
  <c r="H23"/>
  <c r="E38" l="1"/>
  <c r="H11"/>
  <c r="H33"/>
  <c r="H27"/>
  <c r="F38"/>
  <c r="H13"/>
  <c r="H15"/>
  <c r="H32"/>
  <c r="H34"/>
  <c r="H40"/>
  <c r="H14"/>
  <c r="H24"/>
  <c r="H30"/>
  <c r="D38"/>
  <c r="H42"/>
  <c r="J15"/>
  <c r="J17"/>
  <c r="J18"/>
  <c r="J19"/>
  <c r="J23"/>
  <c r="J24"/>
  <c r="J25"/>
  <c r="J27"/>
  <c r="J29"/>
  <c r="J30"/>
  <c r="J32"/>
  <c r="J33"/>
  <c r="J34"/>
  <c r="J39"/>
  <c r="J40"/>
  <c r="J41"/>
  <c r="J42"/>
  <c r="J9"/>
  <c r="J11"/>
  <c r="J13"/>
  <c r="J6"/>
  <c r="I9"/>
  <c r="I11"/>
  <c r="I13"/>
  <c r="I14"/>
  <c r="I15"/>
  <c r="I17"/>
  <c r="I18"/>
  <c r="I19"/>
  <c r="I23"/>
  <c r="I24"/>
  <c r="I25"/>
  <c r="I27"/>
  <c r="I29"/>
  <c r="I30"/>
  <c r="I32"/>
  <c r="I33"/>
  <c r="I34"/>
  <c r="I39"/>
  <c r="I40"/>
  <c r="I41"/>
  <c r="I42"/>
  <c r="I6"/>
  <c r="B34"/>
  <c r="G34" s="1"/>
  <c r="B42"/>
  <c r="G42" s="1"/>
  <c r="B41"/>
  <c r="G41" s="1"/>
  <c r="B40"/>
  <c r="G40" s="1"/>
  <c r="B39"/>
  <c r="B36"/>
  <c r="B33"/>
  <c r="G33" s="1"/>
  <c r="B32"/>
  <c r="G32" s="1"/>
  <c r="B30"/>
  <c r="G30" s="1"/>
  <c r="B29"/>
  <c r="G29" s="1"/>
  <c r="B27"/>
  <c r="G27" s="1"/>
  <c r="B25"/>
  <c r="G25" s="1"/>
  <c r="B24"/>
  <c r="G24" s="1"/>
  <c r="B23"/>
  <c r="G23" s="1"/>
  <c r="B19"/>
  <c r="G19" s="1"/>
  <c r="B18"/>
  <c r="G18" s="1"/>
  <c r="B17"/>
  <c r="G17" s="1"/>
  <c r="B15"/>
  <c r="G15" s="1"/>
  <c r="B14"/>
  <c r="G14" s="1"/>
  <c r="B13"/>
  <c r="G13" s="1"/>
  <c r="B11"/>
  <c r="G11" s="1"/>
  <c r="B9"/>
  <c r="G9" s="1"/>
  <c r="B35" l="1"/>
  <c r="G35" s="1"/>
  <c r="G36"/>
  <c r="B38"/>
  <c r="G38" s="1"/>
  <c r="G39"/>
  <c r="C53"/>
  <c r="D53"/>
  <c r="E53"/>
  <c r="F53"/>
  <c r="B53"/>
  <c r="C52"/>
  <c r="D52"/>
  <c r="G52" s="1"/>
  <c r="E52"/>
  <c r="F52"/>
  <c r="J52" s="1"/>
  <c r="B52"/>
  <c r="C51"/>
  <c r="D51"/>
  <c r="E51"/>
  <c r="F51"/>
  <c r="B51"/>
  <c r="C50"/>
  <c r="D50"/>
  <c r="G50" s="1"/>
  <c r="E50"/>
  <c r="F50"/>
  <c r="J50" s="1"/>
  <c r="B50"/>
  <c r="B37"/>
  <c r="E37"/>
  <c r="B31"/>
  <c r="C31"/>
  <c r="E31"/>
  <c r="F31"/>
  <c r="D31"/>
  <c r="G31" s="1"/>
  <c r="B28"/>
  <c r="E28"/>
  <c r="F28"/>
  <c r="D28"/>
  <c r="G28" s="1"/>
  <c r="E26"/>
  <c r="F26"/>
  <c r="E22"/>
  <c r="F22"/>
  <c r="F21" s="1"/>
  <c r="B26"/>
  <c r="C26"/>
  <c r="C21" s="1"/>
  <c r="D26"/>
  <c r="G26" s="1"/>
  <c r="B22"/>
  <c r="B21" s="1"/>
  <c r="D22"/>
  <c r="B16"/>
  <c r="C16"/>
  <c r="B12"/>
  <c r="C12"/>
  <c r="B10"/>
  <c r="C10"/>
  <c r="B8"/>
  <c r="C8"/>
  <c r="C7" s="1"/>
  <c r="B7"/>
  <c r="B48" s="1"/>
  <c r="E16"/>
  <c r="F16"/>
  <c r="E12"/>
  <c r="F12"/>
  <c r="J12" s="1"/>
  <c r="E10"/>
  <c r="F10"/>
  <c r="J10" s="1"/>
  <c r="E8"/>
  <c r="F8"/>
  <c r="E7"/>
  <c r="F7"/>
  <c r="D16"/>
  <c r="D12"/>
  <c r="G12" s="1"/>
  <c r="D10"/>
  <c r="D8"/>
  <c r="G8" s="1"/>
  <c r="G10" l="1"/>
  <c r="G16"/>
  <c r="G51"/>
  <c r="G53"/>
  <c r="D21"/>
  <c r="G21" s="1"/>
  <c r="G22"/>
  <c r="E21"/>
  <c r="E49" s="1"/>
  <c r="J16"/>
  <c r="J26"/>
  <c r="C48"/>
  <c r="H52"/>
  <c r="I52"/>
  <c r="J53"/>
  <c r="H53"/>
  <c r="I53"/>
  <c r="H50"/>
  <c r="I50"/>
  <c r="F37"/>
  <c r="J37" s="1"/>
  <c r="J38"/>
  <c r="J51"/>
  <c r="H51"/>
  <c r="I51"/>
  <c r="D37"/>
  <c r="G37" s="1"/>
  <c r="H38"/>
  <c r="I38"/>
  <c r="J31"/>
  <c r="H31"/>
  <c r="I31"/>
  <c r="J28"/>
  <c r="H28"/>
  <c r="I28"/>
  <c r="H26"/>
  <c r="I26"/>
  <c r="J22"/>
  <c r="H22"/>
  <c r="I22"/>
  <c r="H16"/>
  <c r="I16"/>
  <c r="H12"/>
  <c r="I12"/>
  <c r="H10"/>
  <c r="I10"/>
  <c r="F48"/>
  <c r="J7"/>
  <c r="J8"/>
  <c r="D7"/>
  <c r="H8"/>
  <c r="I8"/>
  <c r="F45"/>
  <c r="C45"/>
  <c r="E48"/>
  <c r="B45"/>
  <c r="B49"/>
  <c r="B47" s="1"/>
  <c r="E45" l="1"/>
  <c r="J45" s="1"/>
  <c r="H7"/>
  <c r="G7"/>
  <c r="I7"/>
  <c r="E47"/>
  <c r="C49"/>
  <c r="C47"/>
  <c r="H37"/>
  <c r="I37"/>
  <c r="F49"/>
  <c r="J49" s="1"/>
  <c r="J21"/>
  <c r="D49"/>
  <c r="G49" s="1"/>
  <c r="H21"/>
  <c r="I21"/>
  <c r="D45"/>
  <c r="G45" s="1"/>
  <c r="J48"/>
  <c r="D48"/>
  <c r="G48" s="1"/>
  <c r="I45" l="1"/>
  <c r="H45"/>
  <c r="F47"/>
  <c r="J47" s="1"/>
  <c r="H49"/>
  <c r="I49"/>
  <c r="D47"/>
  <c r="G47" s="1"/>
  <c r="H48"/>
  <c r="I48"/>
  <c r="H47" l="1"/>
  <c r="I47"/>
</calcChain>
</file>

<file path=xl/sharedStrings.xml><?xml version="1.0" encoding="utf-8"?>
<sst xmlns="http://schemas.openxmlformats.org/spreadsheetml/2006/main" count="76" uniqueCount="63">
  <si>
    <t>Приложение № 1 к Заключению</t>
  </si>
  <si>
    <t>Наименование</t>
  </si>
  <si>
    <t>в % к предыдущему году</t>
  </si>
  <si>
    <t>Утвержденный бюджет</t>
  </si>
  <si>
    <t>Ожидаемая оценка</t>
  </si>
  <si>
    <t>2022 год</t>
  </si>
  <si>
    <t>2023 год</t>
  </si>
  <si>
    <t>2023/2022</t>
  </si>
  <si>
    <t>НАЛОГОВЫЕ И НЕНАЛОГОВЫЕ ДОХОДЫ</t>
  </si>
  <si>
    <t>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</si>
  <si>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</si>
  <si>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</si>
  <si>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</si>
  <si>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</si>
  <si>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</si>
  <si>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</si>
  <si>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</si>
  <si>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-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</si>
  <si>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</si>
  <si>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</si>
  <si>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</si>
  <si>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</si>
  <si>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</si>
  <si>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</si>
  <si>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</si>
  <si>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</si>
  <si>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</si>
  <si>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</si>
  <si>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</si>
  <si>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</si>
  <si>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</si>
  <si>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</si>
  <si>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</si>
  <si>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</si>
  <si>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</si>
  <si>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</si>
  <si>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</si>
  <si>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</si>
  <si>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</si>
  <si>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</si>
  <si>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</si>
  <si>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</si>
  <si>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</si>
  <si>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НЕГОСУДАРСТВЕННЫХ ОРГАНИЗАЦИЙ</t>
  </si>
  <si>
    <t>ИТОГО ДОХОДОВ</t>
  </si>
  <si>
    <t>в том числе:</t>
  </si>
  <si>
    <t>СОБСТВЕННЫЕ ДОХОДЫ - всего, в том числе:</t>
  </si>
  <si>
    <t>налоговые</t>
  </si>
  <si>
    <t>неналоговые</t>
  </si>
  <si>
    <t>субсидии</t>
  </si>
  <si>
    <t>дотации</t>
  </si>
  <si>
    <t>иные межбюджетные трансферты</t>
  </si>
  <si>
    <t>ДОХОДЫ НА ВЫПОЛНЕНИЕ ГОСПОЛНОМОЧИЙ (субвенции)</t>
  </si>
  <si>
    <t>2024 год</t>
  </si>
  <si>
    <t>2022 /2021 (утв.годовой план)</t>
  </si>
  <si>
    <t>2022 /2021 (ожидаемой оценке)</t>
  </si>
  <si>
    <t>2024/2023</t>
  </si>
  <si>
    <t>ЗАДОЛЖЕННОСТЬ И ПЕРЕРАСЧЕТЫ ПО ОТМЕНЕННЫМ НАЛОГАМ, СБОРАМ И ИНЫМ ОБЯЗАТЕЛЬНЫМ ПЛАТЕЖАМ</t>
  </si>
  <si>
    <t>ПРОЧИЕ НЕНАЛОГОВЫЕ ДОХОДЫ</t>
  </si>
  <si>
    <t>Прочие неналоговые доходы бюджетов городских округов</t>
  </si>
  <si>
    <t>ВОЗВРАТ ОСТАТКОВ СУБСИДИЙ, СУБВЕНЦИЙ И ИНЫХ МЕЖБЮДЖЕТНЫХ ТРАНСФЕРТОВ, ИМЕЮЩИХ ЦЕЛЕВОЕ НАЗНАЧЕНИЕ, ПРОШЛЫХ ЛЕТ</t>
  </si>
  <si>
    <t>2021 год (тыс. руб.)</t>
  </si>
  <si>
    <t>Проект бюджета (тыс. руб.)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</si>
</sst>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#,##0.00_ ;\-#,##0.00"/>
  </numFmts>
  <fonts count="19">
    <font>
      <sz val="11"/>
      <color theme="1"/>
      <name val="Calibri"/>
      <family val="2"/>
      <charset val="204"/>
      <scheme val="minor"/>
    </font>
    <font>
      <sz val="10.199999999999999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199999999999999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8"/>
      <name val="Arial Cyr"/>
    </font>
    <font>
      <sz val="9"/>
      <name val="Arial Cyr"/>
    </font>
    <font>
      <sz val="8"/>
      <name val="Arial"/>
      <family val="2"/>
      <charset val="204"/>
    </font>
    <font>
      <sz val="6"/>
      <name val="Arial Cyr"/>
    </font>
    <font>
      <b/>
      <sz val="11"/>
      <name val="Arial Cyr"/>
    </font>
    <font>
      <sz val="11"/>
      <name val="Calibri"/>
      <family val="2"/>
      <charset val="204"/>
    </font>
    <font>
      <b/>
      <sz val="10"/>
      <name val="Arial Cyr"/>
    </font>
    <font>
      <sz val="12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5">
    <xf numFmtId="0" fontId="0" fillId="0" borderId="0"/>
    <xf numFmtId="0" fontId="7" fillId="0" borderId="0">
      <alignment horizontal="left"/>
    </xf>
    <xf numFmtId="0" fontId="7" fillId="0" borderId="0">
      <alignment horizontal="left"/>
    </xf>
    <xf numFmtId="0" fontId="8" fillId="0" borderId="0"/>
    <xf numFmtId="0" fontId="8" fillId="0" borderId="0"/>
    <xf numFmtId="0" fontId="7" fillId="0" borderId="0">
      <alignment horizontal="left"/>
    </xf>
    <xf numFmtId="49" fontId="9" fillId="0" borderId="4"/>
    <xf numFmtId="49" fontId="9" fillId="0" borderId="2"/>
    <xf numFmtId="0" fontId="9" fillId="0" borderId="2">
      <alignment wrapText="1"/>
    </xf>
    <xf numFmtId="0" fontId="9" fillId="0" borderId="2"/>
    <xf numFmtId="49" fontId="9" fillId="0" borderId="0"/>
    <xf numFmtId="0" fontId="9" fillId="0" borderId="0">
      <alignment wrapText="1"/>
    </xf>
    <xf numFmtId="0" fontId="10" fillId="0" borderId="0">
      <alignment wrapText="1"/>
    </xf>
    <xf numFmtId="0" fontId="10" fillId="0" borderId="5">
      <alignment horizontal="left"/>
    </xf>
    <xf numFmtId="0" fontId="10" fillId="0" borderId="6">
      <alignment horizontal="left" wrapText="1" indent="2"/>
    </xf>
    <xf numFmtId="0" fontId="10" fillId="0" borderId="7">
      <alignment horizontal="left" wrapText="1"/>
    </xf>
    <xf numFmtId="0" fontId="10" fillId="0" borderId="8">
      <alignment horizontal="left" wrapText="1" indent="2"/>
    </xf>
    <xf numFmtId="0" fontId="9" fillId="3" borderId="9"/>
    <xf numFmtId="49" fontId="10" fillId="0" borderId="0">
      <alignment wrapText="1"/>
    </xf>
    <xf numFmtId="49" fontId="10" fillId="0" borderId="5">
      <alignment horizontal="left"/>
    </xf>
    <xf numFmtId="0" fontId="10" fillId="0" borderId="10">
      <alignment horizontal="center" vertical="center" shrinkToFit="1"/>
    </xf>
    <xf numFmtId="0" fontId="10" fillId="0" borderId="11">
      <alignment horizontal="center" vertical="center" shrinkToFit="1"/>
    </xf>
    <xf numFmtId="0" fontId="10" fillId="0" borderId="12">
      <alignment horizontal="center" vertical="center" shrinkToFit="1"/>
    </xf>
    <xf numFmtId="0" fontId="10" fillId="0" borderId="13">
      <alignment horizontal="center" vertical="center" shrinkToFit="1"/>
    </xf>
    <xf numFmtId="0" fontId="9" fillId="3" borderId="14"/>
    <xf numFmtId="49" fontId="10" fillId="0" borderId="0">
      <alignment horizontal="center"/>
    </xf>
    <xf numFmtId="0" fontId="10" fillId="0" borderId="5">
      <alignment horizontal="center" shrinkToFit="1"/>
    </xf>
    <xf numFmtId="49" fontId="10" fillId="0" borderId="15">
      <alignment horizontal="center" vertical="center"/>
    </xf>
    <xf numFmtId="49" fontId="10" fillId="0" borderId="16">
      <alignment horizontal="center" vertical="center"/>
    </xf>
    <xf numFmtId="49" fontId="10" fillId="0" borderId="17">
      <alignment horizontal="center" vertical="center"/>
    </xf>
    <xf numFmtId="49" fontId="10" fillId="0" borderId="18">
      <alignment horizontal="center" vertical="center"/>
    </xf>
    <xf numFmtId="49" fontId="10" fillId="0" borderId="5">
      <alignment horizontal="center" vertical="center" shrinkToFit="1"/>
    </xf>
    <xf numFmtId="166" fontId="10" fillId="0" borderId="16">
      <alignment horizontal="right" vertical="center" shrinkToFit="1"/>
    </xf>
    <xf numFmtId="166" fontId="10" fillId="0" borderId="18">
      <alignment horizontal="right" vertical="center" shrinkToFit="1"/>
    </xf>
    <xf numFmtId="4" fontId="10" fillId="0" borderId="18">
      <alignment horizontal="right" shrinkToFit="1"/>
    </xf>
    <xf numFmtId="49" fontId="11" fillId="0" borderId="0"/>
    <xf numFmtId="49" fontId="9" fillId="0" borderId="5">
      <alignment shrinkToFit="1"/>
    </xf>
    <xf numFmtId="49" fontId="10" fillId="0" borderId="5">
      <alignment horizontal="right"/>
    </xf>
    <xf numFmtId="166" fontId="10" fillId="0" borderId="6">
      <alignment horizontal="right" vertical="center" shrinkToFit="1"/>
    </xf>
    <xf numFmtId="4" fontId="10" fillId="0" borderId="19">
      <alignment horizontal="right" shrinkToFit="1"/>
    </xf>
    <xf numFmtId="166" fontId="10" fillId="0" borderId="20">
      <alignment horizontal="right" vertical="center" shrinkToFit="1"/>
    </xf>
    <xf numFmtId="4" fontId="10" fillId="0" borderId="20">
      <alignment horizontal="right" shrinkToFit="1"/>
    </xf>
    <xf numFmtId="0" fontId="9" fillId="3" borderId="5"/>
    <xf numFmtId="0" fontId="12" fillId="0" borderId="20">
      <alignment wrapText="1"/>
    </xf>
    <xf numFmtId="0" fontId="12" fillId="0" borderId="20"/>
    <xf numFmtId="49" fontId="10" fillId="0" borderId="20">
      <alignment horizontal="center" shrinkToFit="1"/>
    </xf>
    <xf numFmtId="49" fontId="10" fillId="0" borderId="18">
      <alignment horizontal="center" vertical="center" shrinkToFit="1"/>
    </xf>
    <xf numFmtId="0" fontId="9" fillId="0" borderId="21">
      <alignment horizontal="left"/>
    </xf>
    <xf numFmtId="0" fontId="13" fillId="0" borderId="0">
      <alignment horizontal="center"/>
    </xf>
    <xf numFmtId="0" fontId="9" fillId="0" borderId="0">
      <alignment horizontal="left"/>
    </xf>
    <xf numFmtId="49" fontId="10" fillId="0" borderId="0">
      <alignment horizontal="left"/>
    </xf>
    <xf numFmtId="0" fontId="9" fillId="3" borderId="1"/>
    <xf numFmtId="0" fontId="9" fillId="0" borderId="22">
      <alignment horizontal="left"/>
    </xf>
    <xf numFmtId="0" fontId="10" fillId="0" borderId="5">
      <alignment horizontal="center" wrapText="1"/>
    </xf>
    <xf numFmtId="0" fontId="13" fillId="0" borderId="21">
      <alignment horizontal="center"/>
    </xf>
    <xf numFmtId="0" fontId="9" fillId="0" borderId="0">
      <alignment horizontal="center"/>
    </xf>
    <xf numFmtId="0" fontId="10" fillId="0" borderId="5">
      <alignment horizontal="center"/>
    </xf>
    <xf numFmtId="0" fontId="10" fillId="0" borderId="0">
      <alignment horizontal="center"/>
    </xf>
    <xf numFmtId="0" fontId="11" fillId="0" borderId="0">
      <alignment horizontal="left"/>
    </xf>
    <xf numFmtId="0" fontId="10" fillId="0" borderId="22"/>
    <xf numFmtId="0" fontId="13" fillId="0" borderId="0"/>
    <xf numFmtId="49" fontId="9" fillId="0" borderId="22"/>
    <xf numFmtId="49" fontId="13" fillId="0" borderId="0"/>
    <xf numFmtId="0" fontId="9" fillId="3" borderId="0"/>
    <xf numFmtId="0" fontId="9" fillId="0" borderId="0"/>
    <xf numFmtId="0" fontId="14" fillId="0" borderId="0">
      <alignment horizontal="center"/>
    </xf>
    <xf numFmtId="0" fontId="14" fillId="0" borderId="0"/>
    <xf numFmtId="0" fontId="10" fillId="0" borderId="0"/>
    <xf numFmtId="0" fontId="10" fillId="0" borderId="0">
      <alignment horizontal="left"/>
    </xf>
    <xf numFmtId="0" fontId="14" fillId="0" borderId="5">
      <alignment horizontal="center"/>
    </xf>
    <xf numFmtId="0" fontId="10" fillId="0" borderId="23">
      <alignment horizontal="center" vertical="top" wrapText="1"/>
    </xf>
    <xf numFmtId="0" fontId="10" fillId="0" borderId="23">
      <alignment horizontal="center" vertical="center"/>
    </xf>
    <xf numFmtId="0" fontId="10" fillId="0" borderId="24">
      <alignment horizontal="left" wrapText="1"/>
    </xf>
    <xf numFmtId="0" fontId="10" fillId="0" borderId="25">
      <alignment horizontal="left" wrapText="1"/>
    </xf>
    <xf numFmtId="0" fontId="10" fillId="0" borderId="19">
      <alignment horizontal="left" wrapText="1" indent="2"/>
    </xf>
    <xf numFmtId="0" fontId="10" fillId="0" borderId="26">
      <alignment horizontal="left" wrapText="1" indent="2"/>
    </xf>
    <xf numFmtId="0" fontId="9" fillId="3" borderId="21"/>
    <xf numFmtId="0" fontId="15" fillId="0" borderId="0"/>
    <xf numFmtId="0" fontId="10" fillId="0" borderId="5">
      <alignment horizontal="left" wrapText="1"/>
    </xf>
    <xf numFmtId="0" fontId="10" fillId="0" borderId="14">
      <alignment horizontal="left" wrapText="1"/>
    </xf>
    <xf numFmtId="0" fontId="10" fillId="0" borderId="21">
      <alignment horizontal="left"/>
    </xf>
    <xf numFmtId="0" fontId="10" fillId="0" borderId="18">
      <alignment horizontal="center" vertical="top" wrapText="1"/>
    </xf>
    <xf numFmtId="0" fontId="10" fillId="0" borderId="27">
      <alignment horizontal="center" vertical="center"/>
    </xf>
    <xf numFmtId="49" fontId="10" fillId="0" borderId="10">
      <alignment horizontal="center" wrapText="1"/>
    </xf>
    <xf numFmtId="49" fontId="10" fillId="0" borderId="11">
      <alignment horizontal="center" shrinkToFit="1"/>
    </xf>
    <xf numFmtId="49" fontId="10" fillId="0" borderId="12">
      <alignment horizontal="center" shrinkToFit="1"/>
    </xf>
    <xf numFmtId="0" fontId="16" fillId="0" borderId="0"/>
    <xf numFmtId="49" fontId="10" fillId="0" borderId="15">
      <alignment horizontal="center"/>
    </xf>
    <xf numFmtId="49" fontId="10" fillId="0" borderId="16">
      <alignment horizontal="center"/>
    </xf>
    <xf numFmtId="49" fontId="10" fillId="0" borderId="17">
      <alignment horizontal="center"/>
    </xf>
    <xf numFmtId="49" fontId="10" fillId="0" borderId="0"/>
    <xf numFmtId="49" fontId="10" fillId="0" borderId="21"/>
    <xf numFmtId="49" fontId="10" fillId="0" borderId="18">
      <alignment horizontal="center" vertical="top" wrapText="1"/>
    </xf>
    <xf numFmtId="49" fontId="10" fillId="0" borderId="27">
      <alignment horizontal="center" vertical="center"/>
    </xf>
    <xf numFmtId="4" fontId="10" fillId="0" borderId="15">
      <alignment horizontal="right" shrinkToFit="1"/>
    </xf>
    <xf numFmtId="4" fontId="10" fillId="0" borderId="16">
      <alignment horizontal="right" shrinkToFit="1"/>
    </xf>
    <xf numFmtId="4" fontId="10" fillId="0" borderId="28">
      <alignment horizontal="right" shrinkToFit="1"/>
    </xf>
    <xf numFmtId="4" fontId="10" fillId="0" borderId="17">
      <alignment horizontal="right" shrinkToFit="1"/>
    </xf>
    <xf numFmtId="0" fontId="16" fillId="0" borderId="29"/>
    <xf numFmtId="0" fontId="10" fillId="0" borderId="3">
      <alignment horizontal="right"/>
    </xf>
    <xf numFmtId="49" fontId="10" fillId="0" borderId="3">
      <alignment horizontal="right" vertical="center"/>
    </xf>
    <xf numFmtId="49" fontId="10" fillId="0" borderId="3">
      <alignment horizontal="right"/>
    </xf>
    <xf numFmtId="49" fontId="10" fillId="0" borderId="3"/>
    <xf numFmtId="0" fontId="10" fillId="0" borderId="5">
      <alignment horizontal="center"/>
    </xf>
    <xf numFmtId="0" fontId="10" fillId="0" borderId="27">
      <alignment horizontal="center"/>
    </xf>
    <xf numFmtId="49" fontId="10" fillId="0" borderId="30">
      <alignment horizontal="center"/>
    </xf>
    <xf numFmtId="14" fontId="10" fillId="0" borderId="31">
      <alignment horizontal="center"/>
    </xf>
    <xf numFmtId="49" fontId="10" fillId="0" borderId="31">
      <alignment horizontal="center" vertical="center"/>
    </xf>
    <xf numFmtId="49" fontId="10" fillId="0" borderId="31">
      <alignment horizontal="center"/>
    </xf>
    <xf numFmtId="49" fontId="10" fillId="0" borderId="32">
      <alignment horizontal="center"/>
    </xf>
    <xf numFmtId="0" fontId="17" fillId="0" borderId="0">
      <alignment horizontal="right"/>
    </xf>
    <xf numFmtId="0" fontId="17" fillId="0" borderId="4">
      <alignment horizontal="right"/>
    </xf>
    <xf numFmtId="0" fontId="17" fillId="0" borderId="2">
      <alignment horizontal="right"/>
    </xf>
    <xf numFmtId="0" fontId="14" fillId="0" borderId="5">
      <alignment horizontal="center"/>
    </xf>
    <xf numFmtId="0" fontId="9" fillId="0" borderId="33"/>
    <xf numFmtId="0" fontId="9" fillId="0" borderId="4"/>
    <xf numFmtId="49" fontId="17" fillId="0" borderId="0"/>
    <xf numFmtId="0" fontId="14" fillId="0" borderId="0">
      <alignment horizontal="center"/>
    </xf>
    <xf numFmtId="0" fontId="10" fillId="0" borderId="18">
      <alignment horizontal="center" vertical="center"/>
    </xf>
    <xf numFmtId="0" fontId="10" fillId="0" borderId="34">
      <alignment horizontal="left" wrapText="1"/>
    </xf>
    <xf numFmtId="0" fontId="10" fillId="0" borderId="8">
      <alignment horizontal="left" wrapText="1"/>
    </xf>
    <xf numFmtId="0" fontId="10" fillId="0" borderId="7">
      <alignment horizontal="left" wrapText="1"/>
    </xf>
    <xf numFmtId="0" fontId="9" fillId="3" borderId="35"/>
    <xf numFmtId="0" fontId="10" fillId="0" borderId="20">
      <alignment horizontal="left" wrapText="1"/>
    </xf>
    <xf numFmtId="0" fontId="15" fillId="0" borderId="21"/>
    <xf numFmtId="0" fontId="10" fillId="0" borderId="10">
      <alignment horizontal="center" shrinkToFit="1"/>
    </xf>
    <xf numFmtId="0" fontId="10" fillId="0" borderId="11">
      <alignment horizontal="center" shrinkToFit="1"/>
    </xf>
    <xf numFmtId="49" fontId="10" fillId="0" borderId="12">
      <alignment horizontal="center" wrapText="1"/>
    </xf>
    <xf numFmtId="0" fontId="9" fillId="3" borderId="36"/>
    <xf numFmtId="49" fontId="10" fillId="0" borderId="37">
      <alignment horizontal="center" shrinkToFit="1"/>
    </xf>
    <xf numFmtId="0" fontId="15" fillId="0" borderId="22"/>
    <xf numFmtId="0" fontId="10" fillId="0" borderId="27">
      <alignment horizontal="center" vertical="center" shrinkToFit="1"/>
    </xf>
    <xf numFmtId="49" fontId="10" fillId="0" borderId="17">
      <alignment horizontal="center" wrapText="1"/>
    </xf>
    <xf numFmtId="49" fontId="10" fillId="0" borderId="38">
      <alignment horizontal="center"/>
    </xf>
    <xf numFmtId="49" fontId="10" fillId="0" borderId="27">
      <alignment horizontal="center" vertical="center" shrinkToFit="1"/>
    </xf>
    <xf numFmtId="166" fontId="10" fillId="0" borderId="16">
      <alignment horizontal="right" shrinkToFit="1"/>
    </xf>
    <xf numFmtId="4" fontId="10" fillId="0" borderId="17">
      <alignment horizontal="right" wrapText="1"/>
    </xf>
    <xf numFmtId="4" fontId="10" fillId="0" borderId="38">
      <alignment horizontal="right" shrinkToFit="1"/>
    </xf>
    <xf numFmtId="49" fontId="10" fillId="0" borderId="0">
      <alignment horizontal="right"/>
    </xf>
    <xf numFmtId="4" fontId="10" fillId="0" borderId="39">
      <alignment horizontal="right" shrinkToFit="1"/>
    </xf>
    <xf numFmtId="166" fontId="10" fillId="0" borderId="6">
      <alignment horizontal="right" shrinkToFit="1"/>
    </xf>
    <xf numFmtId="4" fontId="10" fillId="0" borderId="19">
      <alignment horizontal="right" wrapText="1"/>
    </xf>
    <xf numFmtId="49" fontId="10" fillId="0" borderId="40">
      <alignment horizontal="center"/>
    </xf>
    <xf numFmtId="0" fontId="14" fillId="0" borderId="4">
      <alignment horizontal="center"/>
    </xf>
    <xf numFmtId="0" fontId="15" fillId="0" borderId="0"/>
  </cellStyleXfs>
  <cellXfs count="30">
    <xf numFmtId="0" fontId="0" fillId="0" borderId="0" xfId="0"/>
    <xf numFmtId="0" fontId="18" fillId="0" borderId="18" xfId="0" applyFont="1" applyBorder="1" applyAlignment="1">
      <alignment horizontal="center" vertical="center"/>
    </xf>
    <xf numFmtId="0" fontId="4" fillId="0" borderId="18" xfId="0" applyFont="1" applyBorder="1"/>
    <xf numFmtId="0" fontId="2" fillId="0" borderId="18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4" fillId="0" borderId="18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6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145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21" xfId="63"/>
    <cellStyle name="xl22" xfId="64"/>
    <cellStyle name="xl23" xfId="65"/>
    <cellStyle name="xl24" xfId="66"/>
    <cellStyle name="xl25" xfId="67"/>
    <cellStyle name="xl26" xfId="68"/>
    <cellStyle name="xl27" xfId="69"/>
    <cellStyle name="xl28" xfId="70"/>
    <cellStyle name="xl29" xfId="71"/>
    <cellStyle name="xl30" xfId="72"/>
    <cellStyle name="xl31" xfId="73"/>
    <cellStyle name="xl32" xfId="74"/>
    <cellStyle name="xl32 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2 2" xfId="96"/>
    <cellStyle name="xl53" xfId="97"/>
    <cellStyle name="xl54" xfId="98"/>
    <cellStyle name="xl55" xfId="99"/>
    <cellStyle name="xl56" xfId="100"/>
    <cellStyle name="xl57" xfId="101"/>
    <cellStyle name="xl58" xfId="102"/>
    <cellStyle name="xl59" xfId="103"/>
    <cellStyle name="xl60" xfId="104"/>
    <cellStyle name="xl61" xfId="105"/>
    <cellStyle name="xl62" xfId="106"/>
    <cellStyle name="xl63" xfId="107"/>
    <cellStyle name="xl64" xfId="108"/>
    <cellStyle name="xl65" xfId="109"/>
    <cellStyle name="xl66" xfId="110"/>
    <cellStyle name="xl67" xfId="111"/>
    <cellStyle name="xl68" xfId="112"/>
    <cellStyle name="xl69" xfId="113"/>
    <cellStyle name="xl70" xfId="114"/>
    <cellStyle name="xl71" xfId="115"/>
    <cellStyle name="xl72" xfId="116"/>
    <cellStyle name="xl73" xfId="117"/>
    <cellStyle name="xl74" xfId="118"/>
    <cellStyle name="xl75" xfId="119"/>
    <cellStyle name="xl76" xfId="120"/>
    <cellStyle name="xl77" xfId="121"/>
    <cellStyle name="xl78" xfId="122"/>
    <cellStyle name="xl79" xfId="123"/>
    <cellStyle name="xl80" xfId="124"/>
    <cellStyle name="xl81" xfId="125"/>
    <cellStyle name="xl82" xfId="126"/>
    <cellStyle name="xl83" xfId="127"/>
    <cellStyle name="xl84" xfId="128"/>
    <cellStyle name="xl85" xfId="129"/>
    <cellStyle name="xl86" xfId="130"/>
    <cellStyle name="xl87" xfId="131"/>
    <cellStyle name="xl88" xfId="132"/>
    <cellStyle name="xl89" xfId="133"/>
    <cellStyle name="xl90" xfId="134"/>
    <cellStyle name="xl91" xfId="135"/>
    <cellStyle name="xl92" xfId="136"/>
    <cellStyle name="xl93" xfId="137"/>
    <cellStyle name="xl94" xfId="138"/>
    <cellStyle name="xl95" xfId="139"/>
    <cellStyle name="xl96" xfId="140"/>
    <cellStyle name="xl97" xfId="141"/>
    <cellStyle name="xl98" xfId="142"/>
    <cellStyle name="xl99" xfId="143"/>
    <cellStyle name="Обычный" xfId="0" builtinId="0"/>
    <cellStyle name="Обычный 2" xfId="1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7;&#1088;&#1086;&#1077;&#1082;&#1090;&#1072;/&#1055;&#1088;&#1080;&#1083;&#1086;&#1078;&#1077;&#1085;&#1080;&#1077;%20&#8470;%205%20&#1054;&#1073;&#1098;&#1077;&#1084;%20&#1087;&#1086;&#1089;&#1090;&#1091;&#1087;&#1083;&#1077;&#1085;&#1080;&#1081;%20&#1076;&#1086;&#1093;&#1086;&#1076;&#1086;&#1074;%20&#1075;&#1086;&#1088;&#1086;&#1076;&#1089;&#1082;&#1086;&#1075;&#1086;%20&#1073;&#1102;&#1076;&#1078;&#1077;&#1090;&#1072;%20&#1080;%20&#1084;&#1077;&#1078;&#1073;&#1102;&#1076;&#1078;&#1077;&#1090;&#1085;&#1099;&#1093;%20&#1090;&#1088;&#1072;&#1085;&#1089;&#1092;&#1077;&#1088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7;&#1088;&#1086;&#1077;&#1082;&#1090;&#1072;/&#1055;&#1088;&#1086;&#1077;&#1082;&#1090;%20&#1073;&#1102;&#1076;&#1078;&#1077;&#1090;&#1072;%202022-2024/&#1054;&#1094;&#1077;&#1085;&#1082;&#1072;%20&#1086;&#1078;&#1080;&#1076;&#1072;&#1077;&#1084;&#1086;&#1075;&#1086;%20&#1080;&#1089;&#1087;&#1086;&#1083;&#1085;&#1077;&#1085;&#1080;&#1103;%20&#1073;&#1102;&#1076;&#1078;&#1077;&#1090;&#1072;%20&#1079;&#1072;%202021%20&#1044;&#1054;&#1061;&#1054;&#1044;&#10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7;&#1088;&#1086;&#1077;&#1082;&#1090;&#1072;/&#1058;&#1072;&#1073;&#1083;&#1080;&#1094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кумент"/>
    </sheetNames>
    <sheetDataSet>
      <sheetData sheetId="0">
        <row r="17">
          <cell r="C17">
            <v>448547274.63</v>
          </cell>
        </row>
        <row r="23">
          <cell r="C23">
            <v>6804550</v>
          </cell>
        </row>
        <row r="30">
          <cell r="C30">
            <v>60000000</v>
          </cell>
        </row>
        <row r="33">
          <cell r="C33">
            <v>4450000</v>
          </cell>
        </row>
        <row r="35">
          <cell r="C35">
            <v>4700000</v>
          </cell>
        </row>
        <row r="38">
          <cell r="C38">
            <v>26337200</v>
          </cell>
        </row>
        <row r="40">
          <cell r="C40">
            <v>150442659.09999999</v>
          </cell>
        </row>
        <row r="43">
          <cell r="C43">
            <v>9379600</v>
          </cell>
        </row>
        <row r="50">
          <cell r="C50">
            <v>156483446.75</v>
          </cell>
        </row>
        <row r="55">
          <cell r="C55">
            <v>1328544.3899999999</v>
          </cell>
        </row>
        <row r="57">
          <cell r="C57">
            <v>10899240.42</v>
          </cell>
        </row>
        <row r="59">
          <cell r="C59">
            <v>10137566.279999999</v>
          </cell>
        </row>
        <row r="66">
          <cell r="C66">
            <v>229397.3</v>
          </cell>
        </row>
        <row r="68">
          <cell r="C68">
            <v>8272338.0700000003</v>
          </cell>
        </row>
        <row r="72">
          <cell r="C72">
            <v>5962507.4900000002</v>
          </cell>
        </row>
        <row r="74">
          <cell r="C74">
            <v>5215594.8600000003</v>
          </cell>
        </row>
        <row r="76">
          <cell r="C76">
            <v>2646271.14</v>
          </cell>
        </row>
        <row r="96">
          <cell r="C96">
            <v>933491.12</v>
          </cell>
        </row>
        <row r="101">
          <cell r="C101">
            <v>225346881</v>
          </cell>
        </row>
        <row r="104">
          <cell r="C104">
            <v>421061017.44</v>
          </cell>
        </row>
        <row r="126">
          <cell r="C126">
            <v>1182613991.23</v>
          </cell>
        </row>
        <row r="157">
          <cell r="C157">
            <v>168900222.88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кумент"/>
    </sheetNames>
    <sheetDataSet>
      <sheetData sheetId="0">
        <row r="8">
          <cell r="W8">
            <v>443516000</v>
          </cell>
        </row>
        <row r="14">
          <cell r="W14">
            <v>6804550</v>
          </cell>
        </row>
        <row r="20">
          <cell r="W20">
            <v>37500000</v>
          </cell>
        </row>
        <row r="21">
          <cell r="W21">
            <v>-7398.37</v>
          </cell>
        </row>
        <row r="22">
          <cell r="W22">
            <v>26000000</v>
          </cell>
        </row>
        <row r="23">
          <cell r="W23">
            <v>-1139.1500000000001</v>
          </cell>
        </row>
        <row r="24">
          <cell r="W24">
            <v>32.979999999999997</v>
          </cell>
        </row>
        <row r="25">
          <cell r="W25">
            <v>4550000</v>
          </cell>
        </row>
        <row r="26">
          <cell r="W26">
            <v>-12042.69</v>
          </cell>
        </row>
        <row r="27">
          <cell r="W27">
            <v>4300000</v>
          </cell>
        </row>
        <row r="29">
          <cell r="W29">
            <v>26337200</v>
          </cell>
        </row>
        <row r="30">
          <cell r="W30">
            <v>148705059.09999999</v>
          </cell>
        </row>
        <row r="31">
          <cell r="W31">
            <v>1737600</v>
          </cell>
        </row>
        <row r="32">
          <cell r="W32">
            <v>10103600</v>
          </cell>
        </row>
        <row r="36">
          <cell r="W36">
            <v>-6738.7400000000007</v>
          </cell>
        </row>
        <row r="41">
          <cell r="W41">
            <v>125588332.7</v>
          </cell>
        </row>
        <row r="42">
          <cell r="W42">
            <v>1038473.95</v>
          </cell>
        </row>
        <row r="43">
          <cell r="W43">
            <v>77176.72</v>
          </cell>
        </row>
        <row r="44">
          <cell r="W44">
            <v>30154064.789999999</v>
          </cell>
        </row>
        <row r="45">
          <cell r="W45">
            <v>1328544.3899999999</v>
          </cell>
        </row>
        <row r="46">
          <cell r="W46">
            <v>10715700.68</v>
          </cell>
        </row>
        <row r="47">
          <cell r="W47">
            <v>8021770.6200000001</v>
          </cell>
        </row>
        <row r="53">
          <cell r="W53">
            <v>248698.5</v>
          </cell>
        </row>
        <row r="54">
          <cell r="W54">
            <v>743372.92</v>
          </cell>
        </row>
        <row r="55">
          <cell r="W55">
            <v>14278413.51</v>
          </cell>
        </row>
        <row r="57">
          <cell r="W57">
            <v>6022223.4299999997</v>
          </cell>
        </row>
        <row r="58">
          <cell r="W58">
            <v>4878580.08</v>
          </cell>
        </row>
        <row r="59">
          <cell r="W59">
            <v>2985788.78</v>
          </cell>
        </row>
        <row r="80">
          <cell r="W80">
            <v>1247951.1200000001</v>
          </cell>
        </row>
        <row r="83">
          <cell r="W83">
            <v>219409204</v>
          </cell>
        </row>
        <row r="84">
          <cell r="W84">
            <v>8586461</v>
          </cell>
        </row>
        <row r="85">
          <cell r="W85">
            <v>80011820.420000002</v>
          </cell>
        </row>
        <row r="86">
          <cell r="W86">
            <v>48165616</v>
          </cell>
        </row>
        <row r="87">
          <cell r="W87">
            <v>1311434</v>
          </cell>
        </row>
        <row r="88">
          <cell r="W88">
            <v>5737971.5</v>
          </cell>
        </row>
        <row r="89">
          <cell r="W89">
            <v>740424.75</v>
          </cell>
        </row>
        <row r="90">
          <cell r="W90">
            <v>22671020.399999999</v>
          </cell>
        </row>
        <row r="91">
          <cell r="W91">
            <v>304913030.37</v>
          </cell>
        </row>
        <row r="92">
          <cell r="W92">
            <v>62869697</v>
          </cell>
        </row>
        <row r="93">
          <cell r="W93">
            <v>68323200</v>
          </cell>
        </row>
        <row r="94">
          <cell r="W94">
            <v>22110400</v>
          </cell>
        </row>
        <row r="95">
          <cell r="W95">
            <v>9998500</v>
          </cell>
        </row>
        <row r="96">
          <cell r="W96">
            <v>6458500</v>
          </cell>
        </row>
        <row r="97">
          <cell r="W97">
            <v>6680.23</v>
          </cell>
        </row>
        <row r="98">
          <cell r="W98">
            <v>879300</v>
          </cell>
        </row>
        <row r="99">
          <cell r="W99">
            <v>2980308</v>
          </cell>
        </row>
        <row r="100">
          <cell r="W100">
            <v>1047706900</v>
          </cell>
        </row>
        <row r="101">
          <cell r="W101">
            <v>49770252</v>
          </cell>
        </row>
        <row r="102">
          <cell r="W102">
            <v>112010000</v>
          </cell>
        </row>
        <row r="103">
          <cell r="W103">
            <v>7119970.8799999999</v>
          </cell>
        </row>
        <row r="104">
          <cell r="W104">
            <v>143000000</v>
          </cell>
        </row>
        <row r="106">
          <cell r="W106">
            <v>-1315152.06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.1"/>
      <sheetName val="Табл.2"/>
      <sheetName val="Табл.3,4"/>
      <sheetName val="Табл.5-7"/>
      <sheetName val="для табл.3-7,24"/>
      <sheetName val="Табл.8"/>
      <sheetName val="Табл.15"/>
      <sheetName val="Табл.24"/>
      <sheetName val="Табл.26"/>
      <sheetName val="Лист1"/>
    </sheetNames>
    <sheetDataSet>
      <sheetData sheetId="0"/>
      <sheetData sheetId="1"/>
      <sheetData sheetId="2"/>
      <sheetData sheetId="3"/>
      <sheetData sheetId="4">
        <row r="7">
          <cell r="D7">
            <v>458436440</v>
          </cell>
          <cell r="E7">
            <v>476773897.60000002</v>
          </cell>
          <cell r="F7">
            <v>495844853.5</v>
          </cell>
        </row>
        <row r="13">
          <cell r="D13">
            <v>7076731.9999999991</v>
          </cell>
          <cell r="E13">
            <v>7359801.2799999993</v>
          </cell>
          <cell r="F13">
            <v>7654193.3300000001</v>
          </cell>
        </row>
        <row r="20">
          <cell r="D20">
            <v>66040000</v>
          </cell>
          <cell r="E20">
            <v>99840000</v>
          </cell>
          <cell r="F20">
            <v>103833600</v>
          </cell>
        </row>
        <row r="23">
          <cell r="D23">
            <v>180000</v>
          </cell>
          <cell r="E23">
            <v>0</v>
          </cell>
          <cell r="F23">
            <v>0</v>
          </cell>
        </row>
        <row r="25">
          <cell r="D25">
            <v>4472000</v>
          </cell>
          <cell r="E25">
            <v>4650880</v>
          </cell>
          <cell r="F25">
            <v>4836915.2000000002</v>
          </cell>
        </row>
        <row r="28">
          <cell r="D28">
            <v>27390688</v>
          </cell>
          <cell r="E28">
            <v>28486315.52</v>
          </cell>
          <cell r="F28">
            <v>29625768.140000001</v>
          </cell>
        </row>
        <row r="30">
          <cell r="D30">
            <v>150442659.09999999</v>
          </cell>
          <cell r="E30">
            <v>150442659.09999999</v>
          </cell>
          <cell r="F30">
            <v>150442659.09999999</v>
          </cell>
        </row>
        <row r="33">
          <cell r="D33">
            <v>10517200</v>
          </cell>
          <cell r="E33">
            <v>10938200</v>
          </cell>
          <cell r="F33">
            <v>11375840</v>
          </cell>
        </row>
        <row r="40">
          <cell r="D40">
            <v>154363019.5</v>
          </cell>
          <cell r="E40">
            <v>154363019.5</v>
          </cell>
          <cell r="F40">
            <v>154363019.5</v>
          </cell>
        </row>
        <row r="44">
          <cell r="D44">
            <v>445676</v>
          </cell>
          <cell r="E44">
            <v>279676</v>
          </cell>
          <cell r="F44">
            <v>287676</v>
          </cell>
        </row>
        <row r="46">
          <cell r="D46">
            <v>11102488.49</v>
          </cell>
          <cell r="E46">
            <v>11540061.310000001</v>
          </cell>
          <cell r="F46">
            <v>11995137.050000001</v>
          </cell>
        </row>
        <row r="48">
          <cell r="D48">
            <v>8021770.6200000001</v>
          </cell>
          <cell r="E48">
            <v>8021770.6200000001</v>
          </cell>
          <cell r="F48">
            <v>8021770.6200000001</v>
          </cell>
        </row>
        <row r="55">
          <cell r="D55">
            <v>231970.85</v>
          </cell>
          <cell r="E55">
            <v>241249.69</v>
          </cell>
          <cell r="F55">
            <v>250899.67</v>
          </cell>
        </row>
        <row r="57">
          <cell r="D57">
            <v>9511006.6900000013</v>
          </cell>
          <cell r="E57">
            <v>9890838.3200000003</v>
          </cell>
          <cell r="F57">
            <v>10285839.52</v>
          </cell>
        </row>
        <row r="61">
          <cell r="D61">
            <v>2389870.29</v>
          </cell>
          <cell r="E61">
            <v>2369753.61</v>
          </cell>
          <cell r="F61">
            <v>2447266.46</v>
          </cell>
        </row>
        <row r="63">
          <cell r="D63">
            <v>2489764.29</v>
          </cell>
          <cell r="E63">
            <v>2903749.92</v>
          </cell>
          <cell r="F63">
            <v>3560992.69</v>
          </cell>
        </row>
        <row r="65">
          <cell r="D65">
            <v>2683578.44</v>
          </cell>
          <cell r="E65">
            <v>2795521.59</v>
          </cell>
          <cell r="F65">
            <v>2911622.4599999995</v>
          </cell>
        </row>
        <row r="85">
          <cell r="D85">
            <v>336840004</v>
          </cell>
          <cell r="E85">
            <v>313297118</v>
          </cell>
          <cell r="F85">
            <v>303319381</v>
          </cell>
        </row>
        <row r="88">
          <cell r="D88">
            <v>335133020.63</v>
          </cell>
          <cell r="E88">
            <v>226588257.18000001</v>
          </cell>
          <cell r="F88">
            <v>229693677.07999998</v>
          </cell>
        </row>
        <row r="107">
          <cell r="D107">
            <v>1250256891.46</v>
          </cell>
          <cell r="E107">
            <v>1267716830.47</v>
          </cell>
          <cell r="F107">
            <v>1302323747.4400001</v>
          </cell>
        </row>
        <row r="136">
          <cell r="D136">
            <v>55270252</v>
          </cell>
          <cell r="E136">
            <v>49770252</v>
          </cell>
          <cell r="F136">
            <v>49770252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topLeftCell="A43" workbookViewId="0">
      <selection activeCell="A56" sqref="A56:XFD56"/>
    </sheetView>
  </sheetViews>
  <sheetFormatPr defaultRowHeight="15"/>
  <cols>
    <col min="1" max="1" width="56.28515625" customWidth="1"/>
    <col min="2" max="2" width="13.5703125" customWidth="1"/>
    <col min="3" max="3" width="11.85546875" style="7" customWidth="1"/>
    <col min="4" max="5" width="11" style="7" customWidth="1"/>
    <col min="6" max="6" width="11.28515625" style="7" customWidth="1"/>
    <col min="7" max="7" width="11.7109375" style="7" customWidth="1"/>
    <col min="8" max="8" width="11.28515625" style="7" customWidth="1"/>
    <col min="9" max="9" width="10.42578125" style="7" customWidth="1"/>
    <col min="10" max="10" width="9.42578125" style="7" customWidth="1"/>
  </cols>
  <sheetData>
    <row r="1" spans="1:10">
      <c r="H1" s="23" t="s">
        <v>0</v>
      </c>
      <c r="I1" s="23"/>
      <c r="J1" s="23"/>
    </row>
    <row r="2" spans="1:10">
      <c r="A2" s="24" t="s">
        <v>1</v>
      </c>
      <c r="B2" s="25" t="s">
        <v>61</v>
      </c>
      <c r="C2" s="25"/>
      <c r="D2" s="26" t="s">
        <v>62</v>
      </c>
      <c r="E2" s="26"/>
      <c r="F2" s="26"/>
      <c r="G2" s="27" t="s">
        <v>2</v>
      </c>
      <c r="H2" s="27"/>
      <c r="I2" s="27"/>
      <c r="J2" s="27"/>
    </row>
    <row r="3" spans="1:10" ht="31.5" customHeight="1">
      <c r="A3" s="24"/>
      <c r="B3" s="24" t="s">
        <v>3</v>
      </c>
      <c r="C3" s="28" t="s">
        <v>4</v>
      </c>
      <c r="D3" s="28" t="s">
        <v>5</v>
      </c>
      <c r="E3" s="28" t="s">
        <v>6</v>
      </c>
      <c r="F3" s="28" t="s">
        <v>53</v>
      </c>
      <c r="G3" s="29" t="s">
        <v>54</v>
      </c>
      <c r="H3" s="29" t="s">
        <v>55</v>
      </c>
      <c r="I3" s="29" t="s">
        <v>7</v>
      </c>
      <c r="J3" s="29" t="s">
        <v>56</v>
      </c>
    </row>
    <row r="4" spans="1:10" ht="9.75" customHeight="1">
      <c r="A4" s="24"/>
      <c r="B4" s="24"/>
      <c r="C4" s="28"/>
      <c r="D4" s="28"/>
      <c r="E4" s="28"/>
      <c r="F4" s="28"/>
      <c r="G4" s="29"/>
      <c r="H4" s="29"/>
      <c r="I4" s="29"/>
      <c r="J4" s="29"/>
    </row>
    <row r="5" spans="1:10" ht="11.25" customHeight="1">
      <c r="A5" s="1">
        <v>1</v>
      </c>
      <c r="B5" s="1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</row>
    <row r="6" spans="1:10">
      <c r="A6" s="21" t="s">
        <v>8</v>
      </c>
      <c r="B6" s="4">
        <v>980389.7</v>
      </c>
      <c r="C6" s="8">
        <v>947740.3</v>
      </c>
      <c r="D6" s="8">
        <v>909168.9</v>
      </c>
      <c r="E6" s="8">
        <v>918742.2</v>
      </c>
      <c r="F6" s="8">
        <v>1014008.7</v>
      </c>
      <c r="G6" s="10">
        <f>D6/B6</f>
        <v>0.92735460195063257</v>
      </c>
      <c r="H6" s="10">
        <f>D6/C6</f>
        <v>0.95930172010201531</v>
      </c>
      <c r="I6" s="10">
        <f>E6/D6</f>
        <v>1.0105297266547502</v>
      </c>
      <c r="J6" s="10">
        <f>F6/E6</f>
        <v>1.1036923088979693</v>
      </c>
    </row>
    <row r="7" spans="1:10">
      <c r="A7" s="15" t="s">
        <v>9</v>
      </c>
      <c r="B7" s="4">
        <f t="shared" ref="B7" si="0">B8+B10+B12+B16+B19</f>
        <v>710661.28372999991</v>
      </c>
      <c r="C7" s="8">
        <f>C8+C10+C12+C16+C19+C20</f>
        <v>709526.72313000006</v>
      </c>
      <c r="D7" s="8">
        <f>D8+D10+D12+D16+D19</f>
        <v>724555.71909999999</v>
      </c>
      <c r="E7" s="8">
        <f t="shared" ref="E7:F7" si="1">E8+E10+E12+E16+E19</f>
        <v>778491.75349999999</v>
      </c>
      <c r="F7" s="8">
        <f t="shared" si="1"/>
        <v>803613.82926999999</v>
      </c>
      <c r="G7" s="10">
        <f t="shared" ref="G7:G19" si="2">D7/B7</f>
        <v>1.019551417374355</v>
      </c>
      <c r="H7" s="10">
        <f>D7/C7</f>
        <v>1.0211817194195325</v>
      </c>
      <c r="I7" s="10">
        <f>E7/D7</f>
        <v>1.0744401472215224</v>
      </c>
      <c r="J7" s="10">
        <f t="shared" ref="J7:J53" si="3">F7/E7</f>
        <v>1.0322701886783698</v>
      </c>
    </row>
    <row r="8" spans="1:10">
      <c r="A8" s="16" t="s">
        <v>10</v>
      </c>
      <c r="B8" s="5">
        <f t="shared" ref="B8:C8" si="4">B9</f>
        <v>448547.27463</v>
      </c>
      <c r="C8" s="11">
        <f t="shared" si="4"/>
        <v>443516</v>
      </c>
      <c r="D8" s="11">
        <f>D9</f>
        <v>458436.44</v>
      </c>
      <c r="E8" s="11">
        <f t="shared" ref="E8:F8" si="5">E9</f>
        <v>476773.89760000003</v>
      </c>
      <c r="F8" s="11">
        <f t="shared" si="5"/>
        <v>495844.85350000003</v>
      </c>
      <c r="G8" s="12">
        <f t="shared" si="2"/>
        <v>1.0220470972165809</v>
      </c>
      <c r="H8" s="12">
        <f t="shared" ref="H8:H25" si="6">D8/C8</f>
        <v>1.0336412666059398</v>
      </c>
      <c r="I8" s="12">
        <f t="shared" ref="I8:I53" si="7">E8/D8</f>
        <v>1.04</v>
      </c>
      <c r="J8" s="12">
        <f t="shared" si="3"/>
        <v>1.0399999999916103</v>
      </c>
    </row>
    <row r="9" spans="1:10">
      <c r="A9" s="17" t="s">
        <v>11</v>
      </c>
      <c r="B9" s="5">
        <f>[1]Документ!$C$17/1000</f>
        <v>448547.27463</v>
      </c>
      <c r="C9" s="11">
        <f>[2]Документ!$W$8/1000</f>
        <v>443516</v>
      </c>
      <c r="D9" s="11">
        <f>'[3]для табл.3-7,24'!D7/1000</f>
        <v>458436.44</v>
      </c>
      <c r="E9" s="11">
        <f>'[3]для табл.3-7,24'!E7/1000</f>
        <v>476773.89760000003</v>
      </c>
      <c r="F9" s="11">
        <f>'[3]для табл.3-7,24'!F7/1000</f>
        <v>495844.85350000003</v>
      </c>
      <c r="G9" s="12">
        <f t="shared" si="2"/>
        <v>1.0220470972165809</v>
      </c>
      <c r="H9" s="12">
        <f t="shared" si="6"/>
        <v>1.0336412666059398</v>
      </c>
      <c r="I9" s="12">
        <f t="shared" si="7"/>
        <v>1.04</v>
      </c>
      <c r="J9" s="12">
        <f t="shared" si="3"/>
        <v>1.0399999999916103</v>
      </c>
    </row>
    <row r="10" spans="1:10" ht="29.25" customHeight="1">
      <c r="A10" s="16" t="s">
        <v>12</v>
      </c>
      <c r="B10" s="5">
        <f t="shared" ref="B10:C10" si="8">B11</f>
        <v>6804.55</v>
      </c>
      <c r="C10" s="11">
        <f t="shared" si="8"/>
        <v>6804.55</v>
      </c>
      <c r="D10" s="11">
        <f>D11</f>
        <v>7076.7319999999991</v>
      </c>
      <c r="E10" s="11">
        <f t="shared" ref="E10:F10" si="9">E11</f>
        <v>7359.8012799999997</v>
      </c>
      <c r="F10" s="11">
        <f t="shared" si="9"/>
        <v>7654.1933300000001</v>
      </c>
      <c r="G10" s="12">
        <f t="shared" si="2"/>
        <v>1.0399999999999998</v>
      </c>
      <c r="H10" s="12">
        <f t="shared" si="6"/>
        <v>1.0399999999999998</v>
      </c>
      <c r="I10" s="12">
        <f t="shared" si="7"/>
        <v>1.04</v>
      </c>
      <c r="J10" s="12">
        <f t="shared" si="3"/>
        <v>1.0399999998369522</v>
      </c>
    </row>
    <row r="11" spans="1:10" ht="27.75" customHeight="1">
      <c r="A11" s="17" t="s">
        <v>13</v>
      </c>
      <c r="B11" s="5">
        <f>[1]Документ!$C$23/1000</f>
        <v>6804.55</v>
      </c>
      <c r="C11" s="11">
        <f>[2]Документ!$W$14/1000</f>
        <v>6804.55</v>
      </c>
      <c r="D11" s="11">
        <f>'[3]для табл.3-7,24'!D13/1000</f>
        <v>7076.7319999999991</v>
      </c>
      <c r="E11" s="11">
        <f>'[3]для табл.3-7,24'!E13/1000</f>
        <v>7359.8012799999997</v>
      </c>
      <c r="F11" s="11">
        <f>'[3]для табл.3-7,24'!F13/1000</f>
        <v>7654.1933300000001</v>
      </c>
      <c r="G11" s="12">
        <f t="shared" si="2"/>
        <v>1.0399999999999998</v>
      </c>
      <c r="H11" s="12">
        <f t="shared" si="6"/>
        <v>1.0399999999999998</v>
      </c>
      <c r="I11" s="12">
        <f t="shared" si="7"/>
        <v>1.04</v>
      </c>
      <c r="J11" s="12">
        <f t="shared" si="3"/>
        <v>1.0399999998369522</v>
      </c>
    </row>
    <row r="12" spans="1:10" ht="15" customHeight="1">
      <c r="A12" s="16" t="s">
        <v>14</v>
      </c>
      <c r="B12" s="5">
        <f t="shared" ref="B12:C12" si="10">B13+B14+B15</f>
        <v>69150</v>
      </c>
      <c r="C12" s="11">
        <f t="shared" si="10"/>
        <v>72329.452770000004</v>
      </c>
      <c r="D12" s="11">
        <f>D13+D14+D15</f>
        <v>70692</v>
      </c>
      <c r="E12" s="11">
        <f t="shared" ref="E12:F12" si="11">E13+E14+E15</f>
        <v>104490.88</v>
      </c>
      <c r="F12" s="11">
        <f t="shared" si="11"/>
        <v>108670.51520000001</v>
      </c>
      <c r="G12" s="12">
        <f t="shared" si="2"/>
        <v>1.0222993492407808</v>
      </c>
      <c r="H12" s="12">
        <f t="shared" si="6"/>
        <v>0.97736118956676021</v>
      </c>
      <c r="I12" s="12">
        <f t="shared" si="7"/>
        <v>1.4781146381485883</v>
      </c>
      <c r="J12" s="12">
        <f t="shared" si="3"/>
        <v>1.04</v>
      </c>
    </row>
    <row r="13" spans="1:10" ht="27">
      <c r="A13" s="17" t="s">
        <v>15</v>
      </c>
      <c r="B13" s="5">
        <f>[1]Документ!$C$30/1000</f>
        <v>60000</v>
      </c>
      <c r="C13" s="11">
        <f>SUM([2]Документ!$W$20:$W$24)/1000</f>
        <v>63491.495459999998</v>
      </c>
      <c r="D13" s="11">
        <f>'[3]для табл.3-7,24'!D20/1000</f>
        <v>66040</v>
      </c>
      <c r="E13" s="11">
        <f>'[3]для табл.3-7,24'!E20/1000</f>
        <v>99840</v>
      </c>
      <c r="F13" s="11">
        <f>'[3]для табл.3-7,24'!F20/1000</f>
        <v>103833.60000000001</v>
      </c>
      <c r="G13" s="12">
        <f t="shared" si="2"/>
        <v>1.1006666666666667</v>
      </c>
      <c r="H13" s="12">
        <f t="shared" si="6"/>
        <v>1.0401393056114985</v>
      </c>
      <c r="I13" s="12">
        <f t="shared" si="7"/>
        <v>1.5118110236220472</v>
      </c>
      <c r="J13" s="12">
        <f t="shared" si="3"/>
        <v>1.04</v>
      </c>
    </row>
    <row r="14" spans="1:10" ht="29.25" customHeight="1">
      <c r="A14" s="17" t="s">
        <v>16</v>
      </c>
      <c r="B14" s="5">
        <f>[1]Документ!$C$33/1000</f>
        <v>4450</v>
      </c>
      <c r="C14" s="11">
        <f>SUM([2]Документ!$W$25:$W$26)/1000</f>
        <v>4537.9573099999998</v>
      </c>
      <c r="D14" s="11">
        <f>'[3]для табл.3-7,24'!D23/1000</f>
        <v>180</v>
      </c>
      <c r="E14" s="11">
        <f>'[3]для табл.3-7,24'!E23/1000</f>
        <v>0</v>
      </c>
      <c r="F14" s="11">
        <f>'[3]для табл.3-7,24'!F23/1000</f>
        <v>0</v>
      </c>
      <c r="G14" s="12">
        <f t="shared" si="2"/>
        <v>4.0449438202247189E-2</v>
      </c>
      <c r="H14" s="12">
        <f t="shared" si="6"/>
        <v>3.966542382480015E-2</v>
      </c>
      <c r="I14" s="12">
        <f t="shared" si="7"/>
        <v>0</v>
      </c>
      <c r="J14" s="12" t="s">
        <v>17</v>
      </c>
    </row>
    <row r="15" spans="1:10" ht="27.75" customHeight="1">
      <c r="A15" s="17" t="s">
        <v>18</v>
      </c>
      <c r="B15" s="5">
        <f>[1]Документ!$C$35/1000</f>
        <v>4700</v>
      </c>
      <c r="C15" s="11">
        <f>[2]Документ!$W$27/1000</f>
        <v>4300</v>
      </c>
      <c r="D15" s="11">
        <f>'[3]для табл.3-7,24'!D25/1000</f>
        <v>4472</v>
      </c>
      <c r="E15" s="11">
        <f>'[3]для табл.3-7,24'!E25/1000</f>
        <v>4650.88</v>
      </c>
      <c r="F15" s="11">
        <f>'[3]для табл.3-7,24'!F25/1000</f>
        <v>4836.9152000000004</v>
      </c>
      <c r="G15" s="12">
        <f t="shared" si="2"/>
        <v>0.95148936170212761</v>
      </c>
      <c r="H15" s="12">
        <f t="shared" si="6"/>
        <v>1.04</v>
      </c>
      <c r="I15" s="12">
        <f t="shared" si="7"/>
        <v>1.04</v>
      </c>
      <c r="J15" s="12">
        <f t="shared" si="3"/>
        <v>1.04</v>
      </c>
    </row>
    <row r="16" spans="1:10">
      <c r="A16" s="16" t="s">
        <v>19</v>
      </c>
      <c r="B16" s="5">
        <f t="shared" ref="B16:C16" si="12">B17+B18</f>
        <v>176779.8591</v>
      </c>
      <c r="C16" s="11">
        <f t="shared" si="12"/>
        <v>176779.8591</v>
      </c>
      <c r="D16" s="11">
        <f>D17+D18</f>
        <v>177833.34709999998</v>
      </c>
      <c r="E16" s="11">
        <f t="shared" ref="E16:F16" si="13">E17+E18</f>
        <v>178928.97461999999</v>
      </c>
      <c r="F16" s="11">
        <f t="shared" si="13"/>
        <v>180068.42723999999</v>
      </c>
      <c r="G16" s="12">
        <f t="shared" si="2"/>
        <v>1.0059593214145739</v>
      </c>
      <c r="H16" s="12">
        <f t="shared" si="6"/>
        <v>1.0059593214145739</v>
      </c>
      <c r="I16" s="12">
        <f t="shared" si="7"/>
        <v>1.0061609790169663</v>
      </c>
      <c r="J16" s="12">
        <f t="shared" si="3"/>
        <v>1.0063681839256047</v>
      </c>
    </row>
    <row r="17" spans="1:10">
      <c r="A17" s="17" t="s">
        <v>20</v>
      </c>
      <c r="B17" s="5">
        <f>[1]Документ!$C$38/1000</f>
        <v>26337.200000000001</v>
      </c>
      <c r="C17" s="11">
        <f>[2]Документ!$W$29/1000</f>
        <v>26337.200000000001</v>
      </c>
      <c r="D17" s="11">
        <f>'[3]для табл.3-7,24'!D28/1000</f>
        <v>27390.687999999998</v>
      </c>
      <c r="E17" s="11">
        <f>'[3]для табл.3-7,24'!E28/1000</f>
        <v>28486.31552</v>
      </c>
      <c r="F17" s="11">
        <f>'[3]для табл.3-7,24'!F28/1000</f>
        <v>29625.76814</v>
      </c>
      <c r="G17" s="12">
        <f t="shared" si="2"/>
        <v>1.0399999999999998</v>
      </c>
      <c r="H17" s="12">
        <f t="shared" si="6"/>
        <v>1.0399999999999998</v>
      </c>
      <c r="I17" s="12">
        <f t="shared" si="7"/>
        <v>1.04</v>
      </c>
      <c r="J17" s="12">
        <f t="shared" si="3"/>
        <v>1.0399999999719163</v>
      </c>
    </row>
    <row r="18" spans="1:10">
      <c r="A18" s="17" t="s">
        <v>21</v>
      </c>
      <c r="B18" s="5">
        <f>[1]Документ!$C$40/1000</f>
        <v>150442.65909999999</v>
      </c>
      <c r="C18" s="11">
        <f>([2]Документ!$W$30+[2]Документ!$W$31)/1000</f>
        <v>150442.65909999999</v>
      </c>
      <c r="D18" s="11">
        <f>'[3]для табл.3-7,24'!D30/1000</f>
        <v>150442.65909999999</v>
      </c>
      <c r="E18" s="11">
        <f>'[3]для табл.3-7,24'!E30/1000</f>
        <v>150442.65909999999</v>
      </c>
      <c r="F18" s="11">
        <f>'[3]для табл.3-7,24'!F30/1000</f>
        <v>150442.65909999999</v>
      </c>
      <c r="G18" s="12">
        <f t="shared" si="2"/>
        <v>1</v>
      </c>
      <c r="H18" s="12">
        <f t="shared" si="6"/>
        <v>1</v>
      </c>
      <c r="I18" s="12">
        <f t="shared" si="7"/>
        <v>1</v>
      </c>
      <c r="J18" s="12">
        <f t="shared" si="3"/>
        <v>1</v>
      </c>
    </row>
    <row r="19" spans="1:10">
      <c r="A19" s="16" t="s">
        <v>22</v>
      </c>
      <c r="B19" s="5">
        <f>[1]Документ!$C$43/1000</f>
        <v>9379.6</v>
      </c>
      <c r="C19" s="11">
        <f>[2]Документ!$W$32/1000</f>
        <v>10103.6</v>
      </c>
      <c r="D19" s="11">
        <f>'[3]для табл.3-7,24'!D33/1000</f>
        <v>10517.2</v>
      </c>
      <c r="E19" s="11">
        <f>'[3]для табл.3-7,24'!E33/1000</f>
        <v>10938.2</v>
      </c>
      <c r="F19" s="11">
        <f>'[3]для табл.3-7,24'!F33/1000</f>
        <v>11375.84</v>
      </c>
      <c r="G19" s="12">
        <f t="shared" si="2"/>
        <v>1.1212844897436991</v>
      </c>
      <c r="H19" s="12">
        <f t="shared" si="6"/>
        <v>1.0409359040342057</v>
      </c>
      <c r="I19" s="12">
        <f t="shared" si="7"/>
        <v>1.0400296656904879</v>
      </c>
      <c r="J19" s="12">
        <f t="shared" si="3"/>
        <v>1.040010239344682</v>
      </c>
    </row>
    <row r="20" spans="1:10" ht="27.75" customHeight="1">
      <c r="A20" s="18" t="s">
        <v>57</v>
      </c>
      <c r="B20" s="5">
        <v>0</v>
      </c>
      <c r="C20" s="11">
        <f>[2]Документ!$W$36/1000</f>
        <v>-6.7387400000000008</v>
      </c>
      <c r="D20" s="11">
        <v>0</v>
      </c>
      <c r="E20" s="11">
        <v>0</v>
      </c>
      <c r="F20" s="11">
        <v>0</v>
      </c>
      <c r="G20" s="12" t="s">
        <v>17</v>
      </c>
      <c r="H20" s="12">
        <f t="shared" si="6"/>
        <v>0</v>
      </c>
      <c r="I20" s="12" t="s">
        <v>17</v>
      </c>
      <c r="J20" s="12" t="s">
        <v>17</v>
      </c>
    </row>
    <row r="21" spans="1:10">
      <c r="A21" s="21" t="s">
        <v>23</v>
      </c>
      <c r="B21" s="4">
        <f>B22+B26+B28+B31+B34+B35</f>
        <v>202108.39781999998</v>
      </c>
      <c r="C21" s="4">
        <f t="shared" ref="C21:F21" si="14">C22+C26+C28+C31+C34+C35</f>
        <v>207329.09219000002</v>
      </c>
      <c r="D21" s="4">
        <f t="shared" si="14"/>
        <v>191239.14517</v>
      </c>
      <c r="E21" s="4">
        <f t="shared" si="14"/>
        <v>192405.64055999997</v>
      </c>
      <c r="F21" s="4">
        <f t="shared" si="14"/>
        <v>194124.22396999999</v>
      </c>
      <c r="G21" s="10">
        <f t="shared" ref="G21:G53" si="15">D21/B21</f>
        <v>0.94622067777866281</v>
      </c>
      <c r="H21" s="10">
        <f t="shared" si="6"/>
        <v>0.92239416644310146</v>
      </c>
      <c r="I21" s="10">
        <f t="shared" si="7"/>
        <v>1.0060996685012529</v>
      </c>
      <c r="J21" s="10">
        <f t="shared" si="3"/>
        <v>1.0089320843453344</v>
      </c>
    </row>
    <row r="22" spans="1:10" ht="42" customHeight="1">
      <c r="A22" s="16" t="s">
        <v>24</v>
      </c>
      <c r="B22" s="5">
        <f t="shared" ref="B22" si="16">B23+B24+B25</f>
        <v>168711.23155999999</v>
      </c>
      <c r="C22" s="11">
        <f>C23+C24+C25</f>
        <v>168902.29323000001</v>
      </c>
      <c r="D22" s="11">
        <f>D23+D24+D25</f>
        <v>165911.18398999999</v>
      </c>
      <c r="E22" s="11">
        <f t="shared" ref="E22:F22" si="17">E23+E24+E25</f>
        <v>166182.75680999999</v>
      </c>
      <c r="F22" s="11">
        <f t="shared" si="17"/>
        <v>166645.83254999999</v>
      </c>
      <c r="G22" s="12">
        <f t="shared" si="15"/>
        <v>0.98340331260634417</v>
      </c>
      <c r="H22" s="12">
        <f t="shared" si="6"/>
        <v>0.98229089029639804</v>
      </c>
      <c r="I22" s="12">
        <f t="shared" si="7"/>
        <v>1.0016368566209277</v>
      </c>
      <c r="J22" s="12">
        <f t="shared" si="3"/>
        <v>1.0027865450597226</v>
      </c>
    </row>
    <row r="23" spans="1:10" ht="81.75" customHeight="1">
      <c r="A23" s="17" t="s">
        <v>25</v>
      </c>
      <c r="B23" s="5">
        <f>[1]Документ!$C$50/1000</f>
        <v>156483.44675</v>
      </c>
      <c r="C23" s="11">
        <f>([2]Документ!$W$41+[2]Документ!$W$42+[2]Документ!$W$43+[2]Документ!$W$44)/1000</f>
        <v>156858.04816000001</v>
      </c>
      <c r="D23" s="11">
        <f>'[3]для табл.3-7,24'!D40/1000</f>
        <v>154363.01949999999</v>
      </c>
      <c r="E23" s="11">
        <f>'[3]для табл.3-7,24'!E40/1000</f>
        <v>154363.01949999999</v>
      </c>
      <c r="F23" s="11">
        <f>'[3]для табл.3-7,24'!F40/1000</f>
        <v>154363.01949999999</v>
      </c>
      <c r="G23" s="12">
        <f t="shared" si="15"/>
        <v>0.98644951083300436</v>
      </c>
      <c r="H23" s="12">
        <f t="shared" si="6"/>
        <v>0.98409371601095652</v>
      </c>
      <c r="I23" s="12">
        <f t="shared" si="7"/>
        <v>1</v>
      </c>
      <c r="J23" s="12">
        <f t="shared" si="3"/>
        <v>1</v>
      </c>
    </row>
    <row r="24" spans="1:10" ht="30" customHeight="1">
      <c r="A24" s="17" t="s">
        <v>26</v>
      </c>
      <c r="B24" s="5">
        <f>[1]Документ!$C$55/1000</f>
        <v>1328.5443899999998</v>
      </c>
      <c r="C24" s="11">
        <f>[2]Документ!$W$45/1000</f>
        <v>1328.5443899999998</v>
      </c>
      <c r="D24" s="11">
        <f>'[3]для табл.3-7,24'!D44/1000</f>
        <v>445.67599999999999</v>
      </c>
      <c r="E24" s="11">
        <f>'[3]для табл.3-7,24'!E44/1000</f>
        <v>279.67599999999999</v>
      </c>
      <c r="F24" s="11">
        <f>'[3]для табл.3-7,24'!F44/1000</f>
        <v>287.67599999999999</v>
      </c>
      <c r="G24" s="12">
        <f t="shared" si="15"/>
        <v>0.33546188095378587</v>
      </c>
      <c r="H24" s="12">
        <f t="shared" si="6"/>
        <v>0.33546188095378587</v>
      </c>
      <c r="I24" s="12">
        <f t="shared" si="7"/>
        <v>0.62753210852727093</v>
      </c>
      <c r="J24" s="12">
        <f t="shared" si="3"/>
        <v>1.0286045280967977</v>
      </c>
    </row>
    <row r="25" spans="1:10" ht="73.5" customHeight="1">
      <c r="A25" s="17" t="s">
        <v>27</v>
      </c>
      <c r="B25" s="5">
        <f>[1]Документ!$C$57/1000</f>
        <v>10899.24042</v>
      </c>
      <c r="C25" s="11">
        <f>[2]Документ!$W$46/1000</f>
        <v>10715.70068</v>
      </c>
      <c r="D25" s="11">
        <f>'[3]для табл.3-7,24'!D46/1000</f>
        <v>11102.48849</v>
      </c>
      <c r="E25" s="11">
        <f>'[3]для табл.3-7,24'!E46/1000</f>
        <v>11540.061310000001</v>
      </c>
      <c r="F25" s="11">
        <f>'[3]для табл.3-7,24'!F46/1000</f>
        <v>11995.137050000001</v>
      </c>
      <c r="G25" s="12">
        <f t="shared" si="15"/>
        <v>1.0186479114294094</v>
      </c>
      <c r="H25" s="12">
        <f t="shared" si="6"/>
        <v>1.0360954287125534</v>
      </c>
      <c r="I25" s="12">
        <f t="shared" si="7"/>
        <v>1.0394121390347868</v>
      </c>
      <c r="J25" s="12">
        <f t="shared" si="3"/>
        <v>1.0394344300065075</v>
      </c>
    </row>
    <row r="26" spans="1:10" ht="15.75" customHeight="1">
      <c r="A26" s="16" t="s">
        <v>28</v>
      </c>
      <c r="B26" s="5">
        <f t="shared" ref="B26:C26" si="18">B27</f>
        <v>10137.566279999999</v>
      </c>
      <c r="C26" s="11">
        <f t="shared" si="18"/>
        <v>8021.7706200000002</v>
      </c>
      <c r="D26" s="11">
        <f>D27</f>
        <v>8021.7706200000002</v>
      </c>
      <c r="E26" s="11">
        <f t="shared" ref="E26:F26" si="19">E27</f>
        <v>8021.7706200000002</v>
      </c>
      <c r="F26" s="11">
        <f t="shared" si="19"/>
        <v>8021.7706200000002</v>
      </c>
      <c r="G26" s="12">
        <f t="shared" si="15"/>
        <v>0.79129155839166565</v>
      </c>
      <c r="H26" s="12">
        <f t="shared" ref="H26:H53" si="20">D26/C26</f>
        <v>1</v>
      </c>
      <c r="I26" s="12">
        <f t="shared" si="7"/>
        <v>1</v>
      </c>
      <c r="J26" s="12">
        <f t="shared" si="3"/>
        <v>1</v>
      </c>
    </row>
    <row r="27" spans="1:10">
      <c r="A27" s="17" t="s">
        <v>29</v>
      </c>
      <c r="B27" s="5">
        <f>[1]Документ!$C$59/1000</f>
        <v>10137.566279999999</v>
      </c>
      <c r="C27" s="11">
        <f>[2]Документ!$W$47/1000</f>
        <v>8021.7706200000002</v>
      </c>
      <c r="D27" s="11">
        <f>'[3]для табл.3-7,24'!D48/1000</f>
        <v>8021.7706200000002</v>
      </c>
      <c r="E27" s="11">
        <f>'[3]для табл.3-7,24'!E48/1000</f>
        <v>8021.7706200000002</v>
      </c>
      <c r="F27" s="11">
        <f>'[3]для табл.3-7,24'!F48/1000</f>
        <v>8021.7706200000002</v>
      </c>
      <c r="G27" s="12">
        <f t="shared" si="15"/>
        <v>0.79129155839166565</v>
      </c>
      <c r="H27" s="12">
        <f t="shared" si="20"/>
        <v>1</v>
      </c>
      <c r="I27" s="12">
        <f t="shared" si="7"/>
        <v>1</v>
      </c>
      <c r="J27" s="12">
        <f t="shared" si="3"/>
        <v>1</v>
      </c>
    </row>
    <row r="28" spans="1:10" ht="27">
      <c r="A28" s="16" t="s">
        <v>30</v>
      </c>
      <c r="B28" s="5">
        <f t="shared" ref="B28:C28" si="21">B29+B30</f>
        <v>8501.7353700000003</v>
      </c>
      <c r="C28" s="11">
        <f t="shared" si="21"/>
        <v>15270.484930000001</v>
      </c>
      <c r="D28" s="11">
        <f>D29+D30</f>
        <v>9742.9775400000017</v>
      </c>
      <c r="E28" s="11">
        <f t="shared" ref="E28:F28" si="22">E29+E30</f>
        <v>10132.088010000001</v>
      </c>
      <c r="F28" s="11">
        <f t="shared" si="22"/>
        <v>10536.73919</v>
      </c>
      <c r="G28" s="12">
        <f t="shared" si="15"/>
        <v>1.1459986833252847</v>
      </c>
      <c r="H28" s="12">
        <f t="shared" si="20"/>
        <v>0.63802672833651797</v>
      </c>
      <c r="I28" s="12">
        <f t="shared" si="7"/>
        <v>1.0399375312528945</v>
      </c>
      <c r="J28" s="12">
        <f t="shared" si="3"/>
        <v>1.039937590317082</v>
      </c>
    </row>
    <row r="29" spans="1:10">
      <c r="A29" s="17" t="s">
        <v>31</v>
      </c>
      <c r="B29" s="5">
        <f>[1]Документ!$C$66/1000</f>
        <v>229.3973</v>
      </c>
      <c r="C29" s="11">
        <f>[2]Документ!$W$53/1000</f>
        <v>248.6985</v>
      </c>
      <c r="D29" s="11">
        <f>'[3]для табл.3-7,24'!D55/1000</f>
        <v>231.97085000000001</v>
      </c>
      <c r="E29" s="11">
        <f>'[3]для табл.3-7,24'!E55/1000</f>
        <v>241.24969000000002</v>
      </c>
      <c r="F29" s="11">
        <f>'[3]для табл.3-7,24'!F55/1000</f>
        <v>250.89967000000001</v>
      </c>
      <c r="G29" s="12">
        <f t="shared" si="15"/>
        <v>1.0112187458178454</v>
      </c>
      <c r="H29" s="12">
        <f t="shared" si="20"/>
        <v>0.93273924048597001</v>
      </c>
      <c r="I29" s="12">
        <f t="shared" si="7"/>
        <v>1.0400000258653188</v>
      </c>
      <c r="J29" s="12">
        <f t="shared" si="3"/>
        <v>1.0399999684973689</v>
      </c>
    </row>
    <row r="30" spans="1:10">
      <c r="A30" s="17" t="s">
        <v>32</v>
      </c>
      <c r="B30" s="5">
        <f>[1]Документ!$C$68/1000</f>
        <v>8272.3380699999998</v>
      </c>
      <c r="C30" s="11">
        <f>([2]Документ!$W$54+[2]Документ!$W$55)/1000</f>
        <v>15021.78643</v>
      </c>
      <c r="D30" s="11">
        <f>'[3]для табл.3-7,24'!D57/1000</f>
        <v>9511.006690000002</v>
      </c>
      <c r="E30" s="11">
        <f>'[3]для табл.3-7,24'!E57/1000</f>
        <v>9890.8383200000007</v>
      </c>
      <c r="F30" s="11">
        <f>'[3]для табл.3-7,24'!F57/1000</f>
        <v>10285.83952</v>
      </c>
      <c r="G30" s="12">
        <f t="shared" si="15"/>
        <v>1.1497362184086852</v>
      </c>
      <c r="H30" s="12">
        <f t="shared" si="20"/>
        <v>0.63314751107135814</v>
      </c>
      <c r="I30" s="12">
        <f t="shared" si="7"/>
        <v>1.0399360070264023</v>
      </c>
      <c r="J30" s="12">
        <f t="shared" si="3"/>
        <v>1.0399360688366805</v>
      </c>
    </row>
    <row r="31" spans="1:10" ht="27">
      <c r="A31" s="16" t="s">
        <v>33</v>
      </c>
      <c r="B31" s="5">
        <f t="shared" ref="B31:C31" si="23">B32+B33</f>
        <v>11178.102350000001</v>
      </c>
      <c r="C31" s="11">
        <f t="shared" si="23"/>
        <v>10900.80351</v>
      </c>
      <c r="D31" s="11">
        <f>D32+D33</f>
        <v>4879.6345799999999</v>
      </c>
      <c r="E31" s="11">
        <f t="shared" ref="E31:F31" si="24">E32+E33</f>
        <v>5273.50353</v>
      </c>
      <c r="F31" s="11">
        <f t="shared" si="24"/>
        <v>6008.2591499999999</v>
      </c>
      <c r="G31" s="12">
        <f t="shared" si="15"/>
        <v>0.43653514945674116</v>
      </c>
      <c r="H31" s="12">
        <f t="shared" si="20"/>
        <v>0.4476398987949467</v>
      </c>
      <c r="I31" s="12">
        <f t="shared" si="7"/>
        <v>1.0807168945835284</v>
      </c>
      <c r="J31" s="12">
        <f t="shared" si="3"/>
        <v>1.1393296915077631</v>
      </c>
    </row>
    <row r="32" spans="1:10" ht="69.75" customHeight="1">
      <c r="A32" s="19" t="s">
        <v>34</v>
      </c>
      <c r="B32" s="5">
        <f>[1]Документ!$C$72/1000</f>
        <v>5962.50749</v>
      </c>
      <c r="C32" s="11">
        <f>[2]Документ!$W$57/1000</f>
        <v>6022.22343</v>
      </c>
      <c r="D32" s="11">
        <f>'[3]для табл.3-7,24'!D61/1000</f>
        <v>2389.8702899999998</v>
      </c>
      <c r="E32" s="11">
        <f>'[3]для табл.3-7,24'!E61/1000</f>
        <v>2369.7536099999998</v>
      </c>
      <c r="F32" s="11">
        <f>'[3]для табл.3-7,24'!F61/1000</f>
        <v>2447.2664599999998</v>
      </c>
      <c r="G32" s="12">
        <f t="shared" si="15"/>
        <v>0.40081631662654732</v>
      </c>
      <c r="H32" s="12">
        <f t="shared" si="20"/>
        <v>0.39684185048577647</v>
      </c>
      <c r="I32" s="12">
        <f t="shared" si="7"/>
        <v>0.99158252224642696</v>
      </c>
      <c r="J32" s="12">
        <f t="shared" si="3"/>
        <v>1.0327092444011512</v>
      </c>
    </row>
    <row r="33" spans="1:10" ht="30.75" customHeight="1">
      <c r="A33" s="17" t="s">
        <v>35</v>
      </c>
      <c r="B33" s="5">
        <f>[1]Документ!$C$74/1000</f>
        <v>5215.5948600000002</v>
      </c>
      <c r="C33" s="11">
        <f>[2]Документ!$W$58/1000</f>
        <v>4878.5800799999997</v>
      </c>
      <c r="D33" s="11">
        <f>'[3]для табл.3-7,24'!D63/1000</f>
        <v>2489.7642900000001</v>
      </c>
      <c r="E33" s="11">
        <f>'[3]для табл.3-7,24'!E63/1000</f>
        <v>2903.7499199999997</v>
      </c>
      <c r="F33" s="11">
        <f>'[3]для табл.3-7,24'!F63/1000</f>
        <v>3560.99269</v>
      </c>
      <c r="G33" s="12">
        <f t="shared" si="15"/>
        <v>0.47736918929320366</v>
      </c>
      <c r="H33" s="12">
        <f t="shared" si="20"/>
        <v>0.51034609439064493</v>
      </c>
      <c r="I33" s="12">
        <f t="shared" si="7"/>
        <v>1.1662750291916186</v>
      </c>
      <c r="J33" s="12">
        <f t="shared" si="3"/>
        <v>1.2263427595720779</v>
      </c>
    </row>
    <row r="34" spans="1:10">
      <c r="A34" s="16" t="s">
        <v>36</v>
      </c>
      <c r="B34" s="5">
        <f>[1]Документ!$C$76/1000</f>
        <v>2646.2711400000003</v>
      </c>
      <c r="C34" s="11">
        <f>[2]Документ!$W$59/1000</f>
        <v>2985.7887799999999</v>
      </c>
      <c r="D34" s="11">
        <f>'[3]для табл.3-7,24'!D65/1000</f>
        <v>2683.5784399999998</v>
      </c>
      <c r="E34" s="11">
        <f>'[3]для табл.3-7,24'!E65/1000</f>
        <v>2795.5215899999998</v>
      </c>
      <c r="F34" s="11">
        <f>'[3]для табл.3-7,24'!F65/1000</f>
        <v>2911.6224599999996</v>
      </c>
      <c r="G34" s="12">
        <f t="shared" si="15"/>
        <v>1.0140980640404065</v>
      </c>
      <c r="H34" s="12">
        <f t="shared" si="20"/>
        <v>0.89878375120694232</v>
      </c>
      <c r="I34" s="12">
        <f t="shared" si="7"/>
        <v>1.0417141337593994</v>
      </c>
      <c r="J34" s="12">
        <f t="shared" si="3"/>
        <v>1.0415310224808529</v>
      </c>
    </row>
    <row r="35" spans="1:10">
      <c r="A35" s="16" t="s">
        <v>58</v>
      </c>
      <c r="B35" s="5">
        <f>B36</f>
        <v>933.49112000000002</v>
      </c>
      <c r="C35" s="5">
        <f t="shared" ref="C35:F35" si="25">C36</f>
        <v>1247.9511200000002</v>
      </c>
      <c r="D35" s="5">
        <f t="shared" si="25"/>
        <v>0</v>
      </c>
      <c r="E35" s="5">
        <f t="shared" si="25"/>
        <v>0</v>
      </c>
      <c r="F35" s="5">
        <f t="shared" si="25"/>
        <v>0</v>
      </c>
      <c r="G35" s="12">
        <f t="shared" si="15"/>
        <v>0</v>
      </c>
      <c r="H35" s="12">
        <f t="shared" si="20"/>
        <v>0</v>
      </c>
      <c r="I35" s="12" t="s">
        <v>17</v>
      </c>
      <c r="J35" s="12" t="s">
        <v>17</v>
      </c>
    </row>
    <row r="36" spans="1:10">
      <c r="A36" s="17" t="s">
        <v>59</v>
      </c>
      <c r="B36" s="5">
        <f>[1]Документ!$C$96/1000</f>
        <v>933.49112000000002</v>
      </c>
      <c r="C36" s="11">
        <f>[2]Документ!$W$80/1000</f>
        <v>1247.9511200000002</v>
      </c>
      <c r="D36" s="11">
        <v>0</v>
      </c>
      <c r="E36" s="11">
        <v>0</v>
      </c>
      <c r="F36" s="11">
        <v>0</v>
      </c>
      <c r="G36" s="12">
        <f t="shared" si="15"/>
        <v>0</v>
      </c>
      <c r="H36" s="12">
        <f t="shared" si="20"/>
        <v>0</v>
      </c>
      <c r="I36" s="12" t="s">
        <v>17</v>
      </c>
      <c r="J36" s="12" t="s">
        <v>17</v>
      </c>
    </row>
    <row r="37" spans="1:10">
      <c r="A37" s="21" t="s">
        <v>37</v>
      </c>
      <c r="B37" s="4">
        <f t="shared" ref="B37" si="26">B38</f>
        <v>1997922.11255</v>
      </c>
      <c r="C37" s="8">
        <f>C38</f>
        <v>2223465.5384900002</v>
      </c>
      <c r="D37" s="8">
        <f t="shared" ref="D37" si="27">D38</f>
        <v>1977500.1680900001</v>
      </c>
      <c r="E37" s="8">
        <f t="shared" ref="E37" si="28">E38</f>
        <v>1857372.45765</v>
      </c>
      <c r="F37" s="8">
        <f t="shared" ref="F37" si="29">F38</f>
        <v>1885107.05752</v>
      </c>
      <c r="G37" s="10">
        <f t="shared" si="15"/>
        <v>0.98977840811124773</v>
      </c>
      <c r="H37" s="10">
        <f t="shared" si="20"/>
        <v>0.88937747577277937</v>
      </c>
      <c r="I37" s="10">
        <f t="shared" si="7"/>
        <v>0.93925274324703223</v>
      </c>
      <c r="J37" s="10">
        <f t="shared" si="3"/>
        <v>1.0149321692349689</v>
      </c>
    </row>
    <row r="38" spans="1:10" ht="40.5">
      <c r="A38" s="16" t="s">
        <v>38</v>
      </c>
      <c r="B38" s="11">
        <f>SUM(B39:B44)</f>
        <v>1997922.11255</v>
      </c>
      <c r="C38" s="11">
        <f>SUM(C39:C44)</f>
        <v>2223465.5384900002</v>
      </c>
      <c r="D38" s="11">
        <f t="shared" ref="D38:F38" si="30">SUM(D39:D44)</f>
        <v>1977500.1680900001</v>
      </c>
      <c r="E38" s="11">
        <f t="shared" si="30"/>
        <v>1857372.45765</v>
      </c>
      <c r="F38" s="11">
        <f t="shared" si="30"/>
        <v>1885107.05752</v>
      </c>
      <c r="G38" s="12">
        <f t="shared" si="15"/>
        <v>0.98977840811124773</v>
      </c>
      <c r="H38" s="12">
        <f t="shared" si="20"/>
        <v>0.88937747577277937</v>
      </c>
      <c r="I38" s="12">
        <f t="shared" si="7"/>
        <v>0.93925274324703223</v>
      </c>
      <c r="J38" s="12">
        <f t="shared" si="3"/>
        <v>1.0149321692349689</v>
      </c>
    </row>
    <row r="39" spans="1:10" ht="27">
      <c r="A39" s="17" t="s">
        <v>39</v>
      </c>
      <c r="B39" s="5">
        <f>[1]Документ!$C$101/1000</f>
        <v>225346.88099999999</v>
      </c>
      <c r="C39" s="11">
        <f>([2]Документ!$W$83+[2]Документ!$W$84)/1000</f>
        <v>227995.66500000001</v>
      </c>
      <c r="D39" s="11">
        <f>'[3]для табл.3-7,24'!D85/1000</f>
        <v>336840.00400000002</v>
      </c>
      <c r="E39" s="11">
        <f>'[3]для табл.3-7,24'!E85/1000</f>
        <v>313297.11800000002</v>
      </c>
      <c r="F39" s="11">
        <f>'[3]для табл.3-7,24'!F85/1000</f>
        <v>303319.38099999999</v>
      </c>
      <c r="G39" s="12">
        <f t="shared" si="15"/>
        <v>1.4947622194957295</v>
      </c>
      <c r="H39" s="12">
        <f t="shared" si="20"/>
        <v>1.4773965285699622</v>
      </c>
      <c r="I39" s="12">
        <f t="shared" si="7"/>
        <v>0.93010662118386633</v>
      </c>
      <c r="J39" s="12">
        <f t="shared" si="3"/>
        <v>0.96815247754688882</v>
      </c>
    </row>
    <row r="40" spans="1:10" ht="27">
      <c r="A40" s="17" t="s">
        <v>40</v>
      </c>
      <c r="B40" s="5">
        <f>[1]Документ!$C$104/1000</f>
        <v>421061.01744000003</v>
      </c>
      <c r="C40" s="11">
        <f>([2]Документ!$W$85+[2]Документ!$W$86+[2]Документ!$W$87+[2]Документ!$W$88+[2]Документ!$W$89+[2]Документ!$W$90+[2]Документ!$W$91)/1000</f>
        <v>463551.31744000007</v>
      </c>
      <c r="D40" s="11">
        <f>'[3]для табл.3-7,24'!D88/1000</f>
        <v>335133.02062999998</v>
      </c>
      <c r="E40" s="11">
        <f>'[3]для табл.3-7,24'!E88/1000</f>
        <v>226588.25718000002</v>
      </c>
      <c r="F40" s="11">
        <f>'[3]для табл.3-7,24'!F88/1000</f>
        <v>229693.67707999999</v>
      </c>
      <c r="G40" s="12">
        <f t="shared" si="15"/>
        <v>0.79592507201822704</v>
      </c>
      <c r="H40" s="12">
        <f t="shared" si="20"/>
        <v>0.72296854311794301</v>
      </c>
      <c r="I40" s="12">
        <f t="shared" si="7"/>
        <v>0.67611438811385394</v>
      </c>
      <c r="J40" s="12">
        <f t="shared" si="3"/>
        <v>1.0137051228455014</v>
      </c>
    </row>
    <row r="41" spans="1:10" ht="27">
      <c r="A41" s="17" t="s">
        <v>41</v>
      </c>
      <c r="B41" s="5">
        <f>[1]Документ!$C$126/1000</f>
        <v>1182613.99123</v>
      </c>
      <c r="C41" s="11">
        <f>([2]Документ!$W$92+[2]Документ!$W$93+[2]Документ!$W$94+[2]Документ!$W$95+[2]Документ!$W$96+[2]Документ!$W$97+[2]Документ!$W$98+[2]Документ!$W$99+[2]Документ!$W$100)/1000</f>
        <v>1221333.48523</v>
      </c>
      <c r="D41" s="11">
        <f>'[3]для табл.3-7,24'!D107/1000</f>
        <v>1250256.8914600001</v>
      </c>
      <c r="E41" s="11">
        <f>'[3]для табл.3-7,24'!E107/1000</f>
        <v>1267716.8304699999</v>
      </c>
      <c r="F41" s="11">
        <f>'[3]для табл.3-7,24'!F107/1000</f>
        <v>1302323.7474400001</v>
      </c>
      <c r="G41" s="12">
        <f t="shared" si="15"/>
        <v>1.0571977845109433</v>
      </c>
      <c r="H41" s="12">
        <f t="shared" si="20"/>
        <v>1.0236818252997897</v>
      </c>
      <c r="I41" s="12">
        <f t="shared" si="7"/>
        <v>1.013965081199921</v>
      </c>
      <c r="J41" s="12">
        <f t="shared" si="3"/>
        <v>1.0272986175920451</v>
      </c>
    </row>
    <row r="42" spans="1:10">
      <c r="A42" s="17" t="s">
        <v>42</v>
      </c>
      <c r="B42" s="5">
        <f>[1]Документ!$C$157/1000</f>
        <v>168900.22287999999</v>
      </c>
      <c r="C42" s="11">
        <f>([2]Документ!$W$101+[2]Документ!$W$102+[2]Документ!$W$103)/1000</f>
        <v>168900.22287999999</v>
      </c>
      <c r="D42" s="11">
        <f>'[3]для табл.3-7,24'!D136/1000</f>
        <v>55270.252</v>
      </c>
      <c r="E42" s="11">
        <f>'[3]для табл.3-7,24'!E136/1000</f>
        <v>49770.252</v>
      </c>
      <c r="F42" s="11">
        <f>'[3]для табл.3-7,24'!F136/1000</f>
        <v>49770.252</v>
      </c>
      <c r="G42" s="12">
        <f t="shared" si="15"/>
        <v>0.32723611051282236</v>
      </c>
      <c r="H42" s="12">
        <f t="shared" si="20"/>
        <v>0.32723611051282236</v>
      </c>
      <c r="I42" s="12">
        <f t="shared" si="7"/>
        <v>0.90048896466041084</v>
      </c>
      <c r="J42" s="12">
        <f t="shared" si="3"/>
        <v>1</v>
      </c>
    </row>
    <row r="43" spans="1:10" ht="32.25" customHeight="1">
      <c r="A43" s="14" t="s">
        <v>43</v>
      </c>
      <c r="B43" s="5">
        <v>0</v>
      </c>
      <c r="C43" s="11">
        <f>[2]Документ!$W$104/1000</f>
        <v>143000</v>
      </c>
      <c r="D43" s="11">
        <v>0</v>
      </c>
      <c r="E43" s="11">
        <v>0</v>
      </c>
      <c r="F43" s="11">
        <v>0</v>
      </c>
      <c r="G43" s="12" t="s">
        <v>17</v>
      </c>
      <c r="H43" s="12">
        <f t="shared" si="20"/>
        <v>0</v>
      </c>
      <c r="I43" s="12" t="s">
        <v>17</v>
      </c>
      <c r="J43" s="12" t="s">
        <v>17</v>
      </c>
    </row>
    <row r="44" spans="1:10" ht="42" customHeight="1">
      <c r="A44" s="16" t="s">
        <v>60</v>
      </c>
      <c r="B44" s="5">
        <v>0</v>
      </c>
      <c r="C44" s="11">
        <f>[2]Документ!$W$106/1000</f>
        <v>-1315.1520600000001</v>
      </c>
      <c r="D44" s="11">
        <v>0</v>
      </c>
      <c r="E44" s="11">
        <v>0</v>
      </c>
      <c r="F44" s="11">
        <v>0</v>
      </c>
      <c r="G44" s="12" t="s">
        <v>17</v>
      </c>
      <c r="H44" s="12">
        <f t="shared" si="20"/>
        <v>0</v>
      </c>
      <c r="I44" s="12" t="s">
        <v>17</v>
      </c>
      <c r="J44" s="12" t="s">
        <v>17</v>
      </c>
    </row>
    <row r="45" spans="1:10">
      <c r="A45" s="2" t="s">
        <v>44</v>
      </c>
      <c r="B45" s="4">
        <f>B37+B21+B7</f>
        <v>2910691.7940999996</v>
      </c>
      <c r="C45" s="8">
        <f t="shared" ref="C45:F45" si="31">C37+C21+C7</f>
        <v>3140321.3538100002</v>
      </c>
      <c r="D45" s="8">
        <f t="shared" si="31"/>
        <v>2893295.0323600001</v>
      </c>
      <c r="E45" s="8">
        <f t="shared" si="31"/>
        <v>2828269.8517100001</v>
      </c>
      <c r="F45" s="8">
        <f t="shared" si="31"/>
        <v>2882845.1107600001</v>
      </c>
      <c r="G45" s="10">
        <f t="shared" si="15"/>
        <v>0.99402315223643301</v>
      </c>
      <c r="H45" s="10">
        <f t="shared" si="20"/>
        <v>0.92133724749210932</v>
      </c>
      <c r="I45" s="10">
        <f t="shared" si="7"/>
        <v>0.97752556171329674</v>
      </c>
      <c r="J45" s="10">
        <f t="shared" si="3"/>
        <v>1.0192963408413815</v>
      </c>
    </row>
    <row r="46" spans="1:10">
      <c r="A46" s="3" t="s">
        <v>45</v>
      </c>
      <c r="B46" s="5"/>
      <c r="C46" s="11"/>
      <c r="D46" s="11"/>
      <c r="E46" s="11"/>
      <c r="F46" s="11"/>
      <c r="G46" s="12"/>
      <c r="H46" s="12"/>
      <c r="I46" s="12"/>
      <c r="J46" s="12"/>
    </row>
    <row r="47" spans="1:10">
      <c r="A47" s="22" t="s">
        <v>46</v>
      </c>
      <c r="B47" s="4">
        <f>SUM(B48:B52)</f>
        <v>1728077.80287</v>
      </c>
      <c r="C47" s="8">
        <f t="shared" ref="C47:F47" si="32">SUM(C48:C52)</f>
        <v>1777303.0206400002</v>
      </c>
      <c r="D47" s="8">
        <f t="shared" si="32"/>
        <v>1643038.1409</v>
      </c>
      <c r="E47" s="8">
        <f t="shared" si="32"/>
        <v>1560553.0212400001</v>
      </c>
      <c r="F47" s="8">
        <f t="shared" si="32"/>
        <v>1580521.3633200002</v>
      </c>
      <c r="G47" s="10">
        <f t="shared" si="15"/>
        <v>0.95078944835194013</v>
      </c>
      <c r="H47" s="10">
        <f t="shared" si="20"/>
        <v>0.92445583100868645</v>
      </c>
      <c r="I47" s="10">
        <f t="shared" si="7"/>
        <v>0.94979719727332845</v>
      </c>
      <c r="J47" s="10">
        <f t="shared" si="3"/>
        <v>1.0127956832021852</v>
      </c>
    </row>
    <row r="48" spans="1:10">
      <c r="A48" s="20" t="s">
        <v>47</v>
      </c>
      <c r="B48" s="5">
        <f>B7</f>
        <v>710661.28372999991</v>
      </c>
      <c r="C48" s="11">
        <f t="shared" ref="C48:F48" si="33">C7</f>
        <v>709526.72313000006</v>
      </c>
      <c r="D48" s="11">
        <f t="shared" si="33"/>
        <v>724555.71909999999</v>
      </c>
      <c r="E48" s="11">
        <f t="shared" si="33"/>
        <v>778491.75349999999</v>
      </c>
      <c r="F48" s="11">
        <f t="shared" si="33"/>
        <v>803613.82926999999</v>
      </c>
      <c r="G48" s="12">
        <f t="shared" si="15"/>
        <v>1.019551417374355</v>
      </c>
      <c r="H48" s="12">
        <f t="shared" si="20"/>
        <v>1.0211817194195325</v>
      </c>
      <c r="I48" s="12">
        <f t="shared" si="7"/>
        <v>1.0744401472215224</v>
      </c>
      <c r="J48" s="12">
        <f t="shared" si="3"/>
        <v>1.0322701886783698</v>
      </c>
    </row>
    <row r="49" spans="1:10">
      <c r="A49" s="20" t="s">
        <v>48</v>
      </c>
      <c r="B49" s="5">
        <f>B21</f>
        <v>202108.39781999998</v>
      </c>
      <c r="C49" s="11">
        <f t="shared" ref="C49:F49" si="34">C21</f>
        <v>207329.09219000002</v>
      </c>
      <c r="D49" s="11">
        <f t="shared" si="34"/>
        <v>191239.14517</v>
      </c>
      <c r="E49" s="11">
        <f t="shared" si="34"/>
        <v>192405.64055999997</v>
      </c>
      <c r="F49" s="11">
        <f t="shared" si="34"/>
        <v>194124.22396999999</v>
      </c>
      <c r="G49" s="12">
        <f t="shared" si="15"/>
        <v>0.94622067777866281</v>
      </c>
      <c r="H49" s="12">
        <f t="shared" si="20"/>
        <v>0.92239416644310146</v>
      </c>
      <c r="I49" s="12">
        <f t="shared" si="7"/>
        <v>1.0060996685012529</v>
      </c>
      <c r="J49" s="12">
        <f t="shared" si="3"/>
        <v>1.0089320843453344</v>
      </c>
    </row>
    <row r="50" spans="1:10">
      <c r="A50" s="20" t="s">
        <v>49</v>
      </c>
      <c r="B50" s="5">
        <f>B40</f>
        <v>421061.01744000003</v>
      </c>
      <c r="C50" s="11">
        <f t="shared" ref="C50:F50" si="35">C40</f>
        <v>463551.31744000007</v>
      </c>
      <c r="D50" s="11">
        <f t="shared" si="35"/>
        <v>335133.02062999998</v>
      </c>
      <c r="E50" s="11">
        <f t="shared" si="35"/>
        <v>226588.25718000002</v>
      </c>
      <c r="F50" s="11">
        <f t="shared" si="35"/>
        <v>229693.67707999999</v>
      </c>
      <c r="G50" s="12">
        <f t="shared" si="15"/>
        <v>0.79592507201822704</v>
      </c>
      <c r="H50" s="12">
        <f t="shared" si="20"/>
        <v>0.72296854311794301</v>
      </c>
      <c r="I50" s="12">
        <f t="shared" si="7"/>
        <v>0.67611438811385394</v>
      </c>
      <c r="J50" s="12">
        <f t="shared" si="3"/>
        <v>1.0137051228455014</v>
      </c>
    </row>
    <row r="51" spans="1:10">
      <c r="A51" s="20" t="s">
        <v>50</v>
      </c>
      <c r="B51" s="5">
        <f>B39</f>
        <v>225346.88099999999</v>
      </c>
      <c r="C51" s="11">
        <f t="shared" ref="C51:F51" si="36">C39</f>
        <v>227995.66500000001</v>
      </c>
      <c r="D51" s="11">
        <f t="shared" si="36"/>
        <v>336840.00400000002</v>
      </c>
      <c r="E51" s="11">
        <f t="shared" si="36"/>
        <v>313297.11800000002</v>
      </c>
      <c r="F51" s="11">
        <f t="shared" si="36"/>
        <v>303319.38099999999</v>
      </c>
      <c r="G51" s="12">
        <f t="shared" si="15"/>
        <v>1.4947622194957295</v>
      </c>
      <c r="H51" s="12">
        <f t="shared" si="20"/>
        <v>1.4773965285699622</v>
      </c>
      <c r="I51" s="12">
        <f t="shared" si="7"/>
        <v>0.93010662118386633</v>
      </c>
      <c r="J51" s="12">
        <f t="shared" si="3"/>
        <v>0.96815247754688882</v>
      </c>
    </row>
    <row r="52" spans="1:10">
      <c r="A52" s="20" t="s">
        <v>51</v>
      </c>
      <c r="B52" s="5">
        <f>B42</f>
        <v>168900.22287999999</v>
      </c>
      <c r="C52" s="11">
        <f t="shared" ref="C52:F52" si="37">C42</f>
        <v>168900.22287999999</v>
      </c>
      <c r="D52" s="11">
        <f t="shared" si="37"/>
        <v>55270.252</v>
      </c>
      <c r="E52" s="11">
        <f t="shared" si="37"/>
        <v>49770.252</v>
      </c>
      <c r="F52" s="11">
        <f t="shared" si="37"/>
        <v>49770.252</v>
      </c>
      <c r="G52" s="12">
        <f t="shared" si="15"/>
        <v>0.32723611051282236</v>
      </c>
      <c r="H52" s="12">
        <f t="shared" si="20"/>
        <v>0.32723611051282236</v>
      </c>
      <c r="I52" s="12">
        <f t="shared" si="7"/>
        <v>0.90048896466041084</v>
      </c>
      <c r="J52" s="12">
        <f t="shared" si="3"/>
        <v>1</v>
      </c>
    </row>
    <row r="53" spans="1:10" ht="30" customHeight="1">
      <c r="A53" s="21" t="s">
        <v>52</v>
      </c>
      <c r="B53" s="4">
        <f>B41</f>
        <v>1182613.99123</v>
      </c>
      <c r="C53" s="8">
        <f t="shared" ref="C53:F53" si="38">C41</f>
        <v>1221333.48523</v>
      </c>
      <c r="D53" s="8">
        <f t="shared" si="38"/>
        <v>1250256.8914600001</v>
      </c>
      <c r="E53" s="8">
        <f t="shared" si="38"/>
        <v>1267716.8304699999</v>
      </c>
      <c r="F53" s="8">
        <f t="shared" si="38"/>
        <v>1302323.7474400001</v>
      </c>
      <c r="G53" s="10">
        <f t="shared" si="15"/>
        <v>1.0571977845109433</v>
      </c>
      <c r="H53" s="10">
        <f t="shared" si="20"/>
        <v>1.0236818252997897</v>
      </c>
      <c r="I53" s="10">
        <f t="shared" si="7"/>
        <v>1.013965081199921</v>
      </c>
      <c r="J53" s="10">
        <f t="shared" si="3"/>
        <v>1.0272986175920451</v>
      </c>
    </row>
    <row r="58" spans="1:10">
      <c r="B58" s="6"/>
      <c r="C58" s="13"/>
      <c r="D58" s="13"/>
      <c r="E58" s="13"/>
      <c r="F58" s="13"/>
    </row>
    <row r="59" spans="1:10">
      <c r="F59" s="13"/>
    </row>
    <row r="60" spans="1:10">
      <c r="B60" s="6"/>
      <c r="C60" s="13"/>
      <c r="D60" s="13"/>
      <c r="E60" s="13"/>
      <c r="F60" s="13"/>
    </row>
  </sheetData>
  <mergeCells count="14">
    <mergeCell ref="H1:J1"/>
    <mergeCell ref="A2:A4"/>
    <mergeCell ref="B2:C2"/>
    <mergeCell ref="D2:F2"/>
    <mergeCell ref="G2:J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Шагина-АЮ</cp:lastModifiedBy>
  <cp:lastPrinted>2021-12-06T07:05:56Z</cp:lastPrinted>
  <dcterms:created xsi:type="dcterms:W3CDTF">2020-12-13T10:40:13Z</dcterms:created>
  <dcterms:modified xsi:type="dcterms:W3CDTF">2021-12-14T07:32:00Z</dcterms:modified>
</cp:coreProperties>
</file>