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ПР 1" sheetId="1" r:id="rId1"/>
    <sheet name="ПР 2" sheetId="4" r:id="rId2"/>
  </sheets>
  <externalReferences>
    <externalReference r:id="rId3"/>
    <externalReference r:id="rId4"/>
  </externalReferences>
  <definedNames>
    <definedName name="_xlnm._FilterDatabase" localSheetId="1" hidden="1">'ПР 2'!$A$8:$T$67</definedName>
    <definedName name="_xlnm.Print_Titles" localSheetId="0">'ПР 1'!$4:$6</definedName>
    <definedName name="_xlnm.Print_Titles" localSheetId="1">'ПР 2'!$4:$8</definedName>
    <definedName name="_xlnm.Print_Area" localSheetId="1">'ПР 2'!$A$1:$T$71</definedName>
  </definedNames>
  <calcPr calcId="125725"/>
</workbook>
</file>

<file path=xl/calcChain.xml><?xml version="1.0" encoding="utf-8"?>
<calcChain xmlns="http://schemas.openxmlformats.org/spreadsheetml/2006/main">
  <c r="J59" i="1"/>
  <c r="E59"/>
  <c r="K59" s="1"/>
  <c r="D59"/>
  <c r="M59" s="1"/>
  <c r="C59"/>
  <c r="I59" s="1"/>
  <c r="N58"/>
  <c r="M58"/>
  <c r="K58"/>
  <c r="J58"/>
  <c r="I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N25"/>
  <c r="M25"/>
  <c r="L25"/>
  <c r="K25"/>
  <c r="J25"/>
  <c r="I25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H6"/>
  <c r="G6"/>
  <c r="F6"/>
  <c r="E6"/>
  <c r="D6"/>
  <c r="C6"/>
  <c r="C4"/>
  <c r="Q47" i="4"/>
  <c r="H33"/>
  <c r="Q30"/>
  <c r="G11"/>
  <c r="K11" s="1"/>
  <c r="D23"/>
  <c r="E23"/>
  <c r="C23"/>
  <c r="D19"/>
  <c r="E19"/>
  <c r="C19"/>
  <c r="D15"/>
  <c r="E15"/>
  <c r="C15"/>
  <c r="D12"/>
  <c r="E12"/>
  <c r="C12"/>
  <c r="D9"/>
  <c r="D67" s="1"/>
  <c r="E9"/>
  <c r="C9"/>
  <c r="T33"/>
  <c r="H48"/>
  <c r="H47" s="1"/>
  <c r="G29"/>
  <c r="H29"/>
  <c r="G28"/>
  <c r="H28"/>
  <c r="G24"/>
  <c r="H24"/>
  <c r="G25"/>
  <c r="H25"/>
  <c r="G26"/>
  <c r="H26"/>
  <c r="G20"/>
  <c r="H20"/>
  <c r="G21"/>
  <c r="H21"/>
  <c r="G22"/>
  <c r="H22"/>
  <c r="G16"/>
  <c r="H16"/>
  <c r="G17"/>
  <c r="H17"/>
  <c r="G18"/>
  <c r="H18"/>
  <c r="G40"/>
  <c r="H40"/>
  <c r="G42"/>
  <c r="H42"/>
  <c r="G44"/>
  <c r="H44"/>
  <c r="G46"/>
  <c r="H46"/>
  <c r="F46"/>
  <c r="F44"/>
  <c r="G66"/>
  <c r="G62"/>
  <c r="H62"/>
  <c r="G63"/>
  <c r="H63"/>
  <c r="G60"/>
  <c r="H60"/>
  <c r="G57"/>
  <c r="H57"/>
  <c r="G58"/>
  <c r="H58"/>
  <c r="G53"/>
  <c r="H53"/>
  <c r="G54"/>
  <c r="H54"/>
  <c r="G55"/>
  <c r="H55"/>
  <c r="G49"/>
  <c r="H49"/>
  <c r="G50"/>
  <c r="H50"/>
  <c r="G51"/>
  <c r="H51"/>
  <c r="G48"/>
  <c r="G39"/>
  <c r="H39"/>
  <c r="G38"/>
  <c r="H38"/>
  <c r="G36"/>
  <c r="H36"/>
  <c r="G34"/>
  <c r="H34"/>
  <c r="H30" s="1"/>
  <c r="G33"/>
  <c r="G32"/>
  <c r="H32"/>
  <c r="G31"/>
  <c r="H31"/>
  <c r="F22"/>
  <c r="F21"/>
  <c r="F20"/>
  <c r="F66"/>
  <c r="F62"/>
  <c r="F57"/>
  <c r="F53"/>
  <c r="F51"/>
  <c r="F50"/>
  <c r="F49"/>
  <c r="F48"/>
  <c r="F42"/>
  <c r="F40"/>
  <c r="F39"/>
  <c r="F38"/>
  <c r="F36"/>
  <c r="F34"/>
  <c r="F33"/>
  <c r="F32"/>
  <c r="F31"/>
  <c r="F29"/>
  <c r="F28"/>
  <c r="F26"/>
  <c r="F25"/>
  <c r="F24"/>
  <c r="G73"/>
  <c r="H73"/>
  <c r="F73"/>
  <c r="L59" i="1" l="1"/>
  <c r="N59"/>
  <c r="M30" i="4"/>
  <c r="E67"/>
  <c r="C67"/>
  <c r="P9" l="1"/>
  <c r="Q9"/>
  <c r="F10"/>
  <c r="G10"/>
  <c r="K10" s="1"/>
  <c r="L10" s="1"/>
  <c r="H10"/>
  <c r="I10"/>
  <c r="J10" s="1"/>
  <c r="M10"/>
  <c r="N10" s="1"/>
  <c r="R10"/>
  <c r="T10"/>
  <c r="F11"/>
  <c r="I11" s="1"/>
  <c r="J11" s="1"/>
  <c r="S11"/>
  <c r="H11"/>
  <c r="M11" s="1"/>
  <c r="N11" s="1"/>
  <c r="R11"/>
  <c r="O12"/>
  <c r="P12"/>
  <c r="Q12"/>
  <c r="F13"/>
  <c r="G13"/>
  <c r="H13"/>
  <c r="S13"/>
  <c r="F14"/>
  <c r="G14"/>
  <c r="S14" s="1"/>
  <c r="H14"/>
  <c r="I14"/>
  <c r="J14" s="1"/>
  <c r="M14"/>
  <c r="N14" s="1"/>
  <c r="R14"/>
  <c r="T14"/>
  <c r="O15"/>
  <c r="P15"/>
  <c r="Q15"/>
  <c r="F16"/>
  <c r="K16"/>
  <c r="L16" s="1"/>
  <c r="S16"/>
  <c r="F17"/>
  <c r="I17" s="1"/>
  <c r="J17" s="1"/>
  <c r="S17"/>
  <c r="M17"/>
  <c r="N17" s="1"/>
  <c r="F18"/>
  <c r="K18"/>
  <c r="L18" s="1"/>
  <c r="S18"/>
  <c r="O19"/>
  <c r="P19"/>
  <c r="Q19"/>
  <c r="I20"/>
  <c r="J20" s="1"/>
  <c r="S20"/>
  <c r="K20"/>
  <c r="T20"/>
  <c r="K21"/>
  <c r="L21" s="1"/>
  <c r="S21"/>
  <c r="I22"/>
  <c r="J22" s="1"/>
  <c r="S22"/>
  <c r="M22"/>
  <c r="N22" s="1"/>
  <c r="K22"/>
  <c r="L22" s="1"/>
  <c r="R22"/>
  <c r="O23"/>
  <c r="P23"/>
  <c r="Q23"/>
  <c r="K24"/>
  <c r="L24" s="1"/>
  <c r="S24"/>
  <c r="I25"/>
  <c r="J25" s="1"/>
  <c r="S25"/>
  <c r="M25"/>
  <c r="N25" s="1"/>
  <c r="K25"/>
  <c r="L25" s="1"/>
  <c r="R25"/>
  <c r="S26"/>
  <c r="O27"/>
  <c r="P27"/>
  <c r="Q27"/>
  <c r="I28"/>
  <c r="J28" s="1"/>
  <c r="S28"/>
  <c r="M28"/>
  <c r="N28" s="1"/>
  <c r="K29"/>
  <c r="L29" s="1"/>
  <c r="S29"/>
  <c r="O30"/>
  <c r="P30"/>
  <c r="S31"/>
  <c r="I31"/>
  <c r="J31" s="1"/>
  <c r="M31"/>
  <c r="N31" s="1"/>
  <c r="R31"/>
  <c r="T31"/>
  <c r="S32"/>
  <c r="I33"/>
  <c r="J33" s="1"/>
  <c r="S33"/>
  <c r="R33"/>
  <c r="S34"/>
  <c r="O35"/>
  <c r="P35"/>
  <c r="Q35"/>
  <c r="F35"/>
  <c r="S36"/>
  <c r="H35"/>
  <c r="T36"/>
  <c r="O37"/>
  <c r="P37"/>
  <c r="Q37"/>
  <c r="S38"/>
  <c r="I39"/>
  <c r="J39" s="1"/>
  <c r="S39"/>
  <c r="M39"/>
  <c r="R39"/>
  <c r="S40"/>
  <c r="O41"/>
  <c r="P41"/>
  <c r="Q41"/>
  <c r="F41"/>
  <c r="S42"/>
  <c r="H41"/>
  <c r="T42"/>
  <c r="O43"/>
  <c r="P43"/>
  <c r="Q43"/>
  <c r="G43"/>
  <c r="O45"/>
  <c r="P45"/>
  <c r="Q45"/>
  <c r="F45"/>
  <c r="S46"/>
  <c r="H45"/>
  <c r="T46"/>
  <c r="O47"/>
  <c r="P47"/>
  <c r="T47"/>
  <c r="S48"/>
  <c r="S49"/>
  <c r="I49"/>
  <c r="J49" s="1"/>
  <c r="M49"/>
  <c r="N49" s="1"/>
  <c r="R49"/>
  <c r="T49"/>
  <c r="K50"/>
  <c r="L50" s="1"/>
  <c r="S50"/>
  <c r="I51"/>
  <c r="J51" s="1"/>
  <c r="S51"/>
  <c r="M51"/>
  <c r="N51" s="1"/>
  <c r="T51"/>
  <c r="O52"/>
  <c r="P52"/>
  <c r="Q52"/>
  <c r="S53"/>
  <c r="F54"/>
  <c r="I54" s="1"/>
  <c r="J54" s="1"/>
  <c r="S54"/>
  <c r="M54"/>
  <c r="R54"/>
  <c r="T54"/>
  <c r="F55"/>
  <c r="K55"/>
  <c r="L55" s="1"/>
  <c r="S55"/>
  <c r="O56"/>
  <c r="P56"/>
  <c r="Q56"/>
  <c r="I57"/>
  <c r="J57" s="1"/>
  <c r="S57"/>
  <c r="M57"/>
  <c r="N57" s="1"/>
  <c r="T57"/>
  <c r="F58"/>
  <c r="I58" s="1"/>
  <c r="J58" s="1"/>
  <c r="K58"/>
  <c r="T58"/>
  <c r="S58"/>
  <c r="O59"/>
  <c r="P59"/>
  <c r="Q59"/>
  <c r="F60"/>
  <c r="F59" s="1"/>
  <c r="S60"/>
  <c r="H59"/>
  <c r="M60"/>
  <c r="N60" s="1"/>
  <c r="T60"/>
  <c r="O61"/>
  <c r="P61"/>
  <c r="Q61"/>
  <c r="S62"/>
  <c r="F63"/>
  <c r="I63" s="1"/>
  <c r="J63" s="1"/>
  <c r="S63"/>
  <c r="M63"/>
  <c r="N63" s="1"/>
  <c r="K63"/>
  <c r="L63" s="1"/>
  <c r="R63"/>
  <c r="O64"/>
  <c r="P64"/>
  <c r="Q64"/>
  <c r="F65"/>
  <c r="I65" s="1"/>
  <c r="J65" s="1"/>
  <c r="G65"/>
  <c r="G64" s="1"/>
  <c r="H65"/>
  <c r="M65" s="1"/>
  <c r="N65" s="1"/>
  <c r="S65"/>
  <c r="K66"/>
  <c r="L66" s="1"/>
  <c r="I66"/>
  <c r="J66" s="1"/>
  <c r="M66"/>
  <c r="R66"/>
  <c r="T66"/>
  <c r="I73"/>
  <c r="K73"/>
  <c r="M73"/>
  <c r="T11" l="1"/>
  <c r="R17"/>
  <c r="P67"/>
  <c r="M46"/>
  <c r="N46" s="1"/>
  <c r="M42"/>
  <c r="N42" s="1"/>
  <c r="R57"/>
  <c r="M36"/>
  <c r="N36" s="1"/>
  <c r="T28"/>
  <c r="K65"/>
  <c r="L65" s="1"/>
  <c r="S66"/>
  <c r="G61"/>
  <c r="S61" s="1"/>
  <c r="R60"/>
  <c r="I60"/>
  <c r="J60" s="1"/>
  <c r="F52"/>
  <c r="R52" s="1"/>
  <c r="R46"/>
  <c r="I46"/>
  <c r="J46" s="1"/>
  <c r="R42"/>
  <c r="I42"/>
  <c r="J42" s="1"/>
  <c r="T39"/>
  <c r="R36"/>
  <c r="I36"/>
  <c r="J36" s="1"/>
  <c r="T17"/>
  <c r="F12"/>
  <c r="R12" s="1"/>
  <c r="S10"/>
  <c r="T63"/>
  <c r="M62"/>
  <c r="N62" s="1"/>
  <c r="I62"/>
  <c r="J62" s="1"/>
  <c r="K62"/>
  <c r="L62" s="1"/>
  <c r="K60"/>
  <c r="L60" s="1"/>
  <c r="M59"/>
  <c r="N59" s="1"/>
  <c r="I59"/>
  <c r="J59" s="1"/>
  <c r="M58"/>
  <c r="K57"/>
  <c r="L57" s="1"/>
  <c r="K53"/>
  <c r="L53" s="1"/>
  <c r="R51"/>
  <c r="K49"/>
  <c r="L49" s="1"/>
  <c r="K48"/>
  <c r="L48" s="1"/>
  <c r="K46"/>
  <c r="L46" s="1"/>
  <c r="M45"/>
  <c r="N45" s="1"/>
  <c r="I45"/>
  <c r="J45" s="1"/>
  <c r="S44"/>
  <c r="K44"/>
  <c r="L44" s="1"/>
  <c r="K42"/>
  <c r="L42" s="1"/>
  <c r="M41"/>
  <c r="N41" s="1"/>
  <c r="I41"/>
  <c r="J41" s="1"/>
  <c r="K40"/>
  <c r="L40" s="1"/>
  <c r="K39"/>
  <c r="K38"/>
  <c r="L38" s="1"/>
  <c r="K36"/>
  <c r="L36" s="1"/>
  <c r="M35"/>
  <c r="N35" s="1"/>
  <c r="I35"/>
  <c r="J35" s="1"/>
  <c r="K34"/>
  <c r="L34" s="1"/>
  <c r="M33"/>
  <c r="N33" s="1"/>
  <c r="K31"/>
  <c r="L31" s="1"/>
  <c r="R28"/>
  <c r="K26"/>
  <c r="L26" s="1"/>
  <c r="T25"/>
  <c r="T22"/>
  <c r="R20"/>
  <c r="M20"/>
  <c r="K13"/>
  <c r="L13" s="1"/>
  <c r="H9"/>
  <c r="F9"/>
  <c r="I9" s="1"/>
  <c r="J9" s="1"/>
  <c r="T9"/>
  <c r="O9"/>
  <c r="Q67"/>
  <c r="S64"/>
  <c r="T59"/>
  <c r="R59"/>
  <c r="M48"/>
  <c r="N48" s="1"/>
  <c r="T48"/>
  <c r="I48"/>
  <c r="J48" s="1"/>
  <c r="R48"/>
  <c r="M44"/>
  <c r="N44" s="1"/>
  <c r="T44"/>
  <c r="I44"/>
  <c r="J44" s="1"/>
  <c r="R44"/>
  <c r="M40"/>
  <c r="N40" s="1"/>
  <c r="T40"/>
  <c r="I40"/>
  <c r="J40" s="1"/>
  <c r="R40"/>
  <c r="M38"/>
  <c r="N38" s="1"/>
  <c r="T38"/>
  <c r="I38"/>
  <c r="J38" s="1"/>
  <c r="R38"/>
  <c r="M34"/>
  <c r="N34" s="1"/>
  <c r="T34"/>
  <c r="I34"/>
  <c r="J34" s="1"/>
  <c r="R34"/>
  <c r="M29"/>
  <c r="N29" s="1"/>
  <c r="T29"/>
  <c r="I29"/>
  <c r="J29" s="1"/>
  <c r="R29"/>
  <c r="M24"/>
  <c r="N24" s="1"/>
  <c r="T24"/>
  <c r="I24"/>
  <c r="J24" s="1"/>
  <c r="R24"/>
  <c r="M21"/>
  <c r="N21" s="1"/>
  <c r="T21"/>
  <c r="I21"/>
  <c r="J21" s="1"/>
  <c r="R21"/>
  <c r="M18"/>
  <c r="N18" s="1"/>
  <c r="T18"/>
  <c r="I18"/>
  <c r="J18" s="1"/>
  <c r="R18"/>
  <c r="M55"/>
  <c r="N55" s="1"/>
  <c r="T55"/>
  <c r="I55"/>
  <c r="J55" s="1"/>
  <c r="R55"/>
  <c r="M53"/>
  <c r="N53" s="1"/>
  <c r="T53"/>
  <c r="I53"/>
  <c r="J53" s="1"/>
  <c r="R53"/>
  <c r="M50"/>
  <c r="N50" s="1"/>
  <c r="T50"/>
  <c r="I50"/>
  <c r="J50" s="1"/>
  <c r="R50"/>
  <c r="M32"/>
  <c r="N32" s="1"/>
  <c r="T32"/>
  <c r="I32"/>
  <c r="J32" s="1"/>
  <c r="R32"/>
  <c r="K32"/>
  <c r="L32" s="1"/>
  <c r="M26"/>
  <c r="N26" s="1"/>
  <c r="T26"/>
  <c r="I26"/>
  <c r="J26" s="1"/>
  <c r="R26"/>
  <c r="M16"/>
  <c r="N16" s="1"/>
  <c r="T16"/>
  <c r="I16"/>
  <c r="J16" s="1"/>
  <c r="R16"/>
  <c r="M13"/>
  <c r="N13" s="1"/>
  <c r="T13"/>
  <c r="I13"/>
  <c r="J13" s="1"/>
  <c r="R13"/>
  <c r="H64"/>
  <c r="F64"/>
  <c r="K64"/>
  <c r="L64" s="1"/>
  <c r="H61"/>
  <c r="F61"/>
  <c r="G59"/>
  <c r="G56"/>
  <c r="G52"/>
  <c r="I52"/>
  <c r="J52" s="1"/>
  <c r="H43"/>
  <c r="H37"/>
  <c r="N30"/>
  <c r="F30"/>
  <c r="I30" s="1"/>
  <c r="J30" s="1"/>
  <c r="G27"/>
  <c r="H23"/>
  <c r="H19"/>
  <c r="M19" s="1"/>
  <c r="N19" s="1"/>
  <c r="F19"/>
  <c r="I19" s="1"/>
  <c r="J19" s="1"/>
  <c r="G15"/>
  <c r="S15" s="1"/>
  <c r="F15"/>
  <c r="G12"/>
  <c r="G9"/>
  <c r="T65"/>
  <c r="R65"/>
  <c r="T62"/>
  <c r="R62"/>
  <c r="R58"/>
  <c r="H56"/>
  <c r="M56" s="1"/>
  <c r="N56" s="1"/>
  <c r="F56"/>
  <c r="I56" s="1"/>
  <c r="J56" s="1"/>
  <c r="K54"/>
  <c r="H52"/>
  <c r="K51"/>
  <c r="L51" s="1"/>
  <c r="G47"/>
  <c r="K47" s="1"/>
  <c r="L47" s="1"/>
  <c r="F47"/>
  <c r="T45"/>
  <c r="R45"/>
  <c r="G45"/>
  <c r="K43"/>
  <c r="L43" s="1"/>
  <c r="S43"/>
  <c r="F43"/>
  <c r="T41"/>
  <c r="R41"/>
  <c r="G41"/>
  <c r="G37"/>
  <c r="K37" s="1"/>
  <c r="L37" s="1"/>
  <c r="F37"/>
  <c r="T35"/>
  <c r="R35"/>
  <c r="G35"/>
  <c r="K33"/>
  <c r="L33" s="1"/>
  <c r="R30"/>
  <c r="G30"/>
  <c r="K30" s="1"/>
  <c r="K28"/>
  <c r="L28" s="1"/>
  <c r="H27"/>
  <c r="M27" s="1"/>
  <c r="N27" s="1"/>
  <c r="F27"/>
  <c r="I27" s="1"/>
  <c r="J27" s="1"/>
  <c r="G23"/>
  <c r="K23" s="1"/>
  <c r="L23" s="1"/>
  <c r="F23"/>
  <c r="G19"/>
  <c r="K17"/>
  <c r="L17" s="1"/>
  <c r="H15"/>
  <c r="K14"/>
  <c r="L14" s="1"/>
  <c r="H12"/>
  <c r="L11"/>
  <c r="R19" l="1"/>
  <c r="T30"/>
  <c r="K61"/>
  <c r="L61" s="1"/>
  <c r="M9"/>
  <c r="N9" s="1"/>
  <c r="H67"/>
  <c r="M67" s="1"/>
  <c r="I12"/>
  <c r="J12" s="1"/>
  <c r="R9"/>
  <c r="O67"/>
  <c r="C74"/>
  <c r="K12"/>
  <c r="L12" s="1"/>
  <c r="E74"/>
  <c r="M12"/>
  <c r="N12" s="1"/>
  <c r="T12"/>
  <c r="I23"/>
  <c r="J23" s="1"/>
  <c r="R23"/>
  <c r="I37"/>
  <c r="J37" s="1"/>
  <c r="R37"/>
  <c r="I43"/>
  <c r="J43" s="1"/>
  <c r="R43"/>
  <c r="I47"/>
  <c r="J47" s="1"/>
  <c r="R47"/>
  <c r="M23"/>
  <c r="N23" s="1"/>
  <c r="T23"/>
  <c r="K59"/>
  <c r="L59" s="1"/>
  <c r="S59"/>
  <c r="I61"/>
  <c r="J61" s="1"/>
  <c r="R61"/>
  <c r="M64"/>
  <c r="N64" s="1"/>
  <c r="T64"/>
  <c r="M15"/>
  <c r="N15" s="1"/>
  <c r="T15"/>
  <c r="K19"/>
  <c r="L19" s="1"/>
  <c r="S19"/>
  <c r="L30"/>
  <c r="S30"/>
  <c r="K35"/>
  <c r="L35" s="1"/>
  <c r="S35"/>
  <c r="K41"/>
  <c r="L41" s="1"/>
  <c r="S41"/>
  <c r="K45"/>
  <c r="L45" s="1"/>
  <c r="S45"/>
  <c r="M52"/>
  <c r="N52" s="1"/>
  <c r="T52"/>
  <c r="S9"/>
  <c r="K9"/>
  <c r="L9" s="1"/>
  <c r="G67"/>
  <c r="S73" s="1"/>
  <c r="I15"/>
  <c r="J15" s="1"/>
  <c r="R15"/>
  <c r="S27"/>
  <c r="K27"/>
  <c r="L27" s="1"/>
  <c r="M37"/>
  <c r="N37" s="1"/>
  <c r="T37"/>
  <c r="M43"/>
  <c r="N43" s="1"/>
  <c r="T43"/>
  <c r="M47"/>
  <c r="N47" s="1"/>
  <c r="K56"/>
  <c r="L56" s="1"/>
  <c r="S56"/>
  <c r="M61"/>
  <c r="N61" s="1"/>
  <c r="T61"/>
  <c r="I64"/>
  <c r="J64" s="1"/>
  <c r="R64"/>
  <c r="R27"/>
  <c r="K52"/>
  <c r="L52" s="1"/>
  <c r="R56"/>
  <c r="D74"/>
  <c r="T19"/>
  <c r="S23"/>
  <c r="S37"/>
  <c r="S47"/>
  <c r="F67"/>
  <c r="S12"/>
  <c r="K15"/>
  <c r="L15" s="1"/>
  <c r="T27"/>
  <c r="S52"/>
  <c r="T56"/>
  <c r="T67" l="1"/>
  <c r="R67"/>
  <c r="S67"/>
  <c r="S74" s="1"/>
  <c r="R73"/>
  <c r="F74"/>
  <c r="I67"/>
  <c r="H74"/>
  <c r="T73"/>
  <c r="K67"/>
  <c r="G74"/>
  <c r="T74" l="1"/>
  <c r="R74"/>
  <c r="L67"/>
  <c r="K74"/>
  <c r="N67"/>
  <c r="M74"/>
  <c r="J67"/>
  <c r="I74"/>
</calcChain>
</file>

<file path=xl/sharedStrings.xml><?xml version="1.0" encoding="utf-8"?>
<sst xmlns="http://schemas.openxmlformats.org/spreadsheetml/2006/main" count="212" uniqueCount="191">
  <si>
    <t>\</t>
  </si>
  <si>
    <t>Приложение № 1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</si>
  <si>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2021-2023 годы</t>
  </si>
  <si>
    <t>(руб.)</t>
  </si>
  <si>
    <t>Наименование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</si>
  <si>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</si>
  <si>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</si>
  <si>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</si>
  <si>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</si>
  <si>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</si>
  <si>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</si>
  <si>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</si>
  <si>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</si>
  <si>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</si>
  <si>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</si>
  <si>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</si>
  <si>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</si>
  <si>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</si>
  <si>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</si>
  <si>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</si>
  <si>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</si>
  <si>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</si>
  <si>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</si>
  <si>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</si>
  <si>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</si>
  <si>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</si>
  <si>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</si>
  <si>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</si>
  <si>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</si>
  <si>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</si>
  <si>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</si>
  <si>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</si>
  <si>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</si>
  <si>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</si>
  <si>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</si>
  <si>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</si>
  <si>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</si>
  <si>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</si>
  <si>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</si>
  <si>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</si>
  <si>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</si>
  <si>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</si>
  <si>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</si>
  <si>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</si>
  <si>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</si>
  <si>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Транспорт</t>
  </si>
  <si>
    <t>0408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</si>
  <si>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</si>
  <si>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</si>
  <si>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</si>
  <si>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</si>
  <si>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</si>
  <si>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</si>
  <si>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</si>
  <si>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</si>
  <si>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</si>
  <si>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</si>
  <si>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</si>
  <si>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</si>
  <si>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</si>
  <si>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</si>
  <si>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</si>
  <si>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</si>
  <si>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</si>
  <si>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</si>
  <si>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</si>
  <si>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</si>
  <si>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</si>
  <si>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</si>
  <si>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</si>
  <si>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</si>
  <si>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</si>
  <si>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</si>
  <si>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</si>
  <si>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</si>
  <si>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</si>
  <si>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</si>
  <si>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</si>
  <si>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</si>
  <si>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</si>
  <si>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</si>
  <si>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</si>
  <si>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</si>
  <si>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</si>
  <si>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</si>
  <si>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</si>
  <si>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</si>
  <si>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</si>
  <si>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</si>
  <si>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</si>
  <si>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</si>
  <si>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</si>
  <si>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</si>
  <si>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</si>
  <si>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</si>
  <si>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</si>
  <si>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</si>
  <si>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</si>
  <si>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</si>
  <si>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</si>
  <si>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</si>
  <si>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</si>
  <si>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</si>
  <si>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</si>
  <si>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</si>
  <si>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</si>
  <si>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</si>
  <si>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</si>
  <si>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</si>
  <si>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</si>
  <si>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</si>
  <si>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</si>
  <si>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</si>
  <si>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Условно утвержденные расходы
</t>
  </si>
  <si>
    <t>Итого</t>
  </si>
  <si>
    <t>ИТОГО</t>
  </si>
  <si>
    <t>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</si>
  <si>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</si>
  <si>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</si>
  <si>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</si>
  <si>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 xml:space="preserve">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</si>
  <si>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</si>
  <si>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Подпрограмма № 1 "Проведение  капитального ремонта многоквартирных домов"</t>
  </si>
  <si>
    <t>Муниципальная  программа "Капитальный ремонт многоквартирных домов"</t>
  </si>
  <si>
    <t xml:space="preserve">  Подпрограмма № 2 "Подготовка объектов  и систем жизнеобеспечения к работе в отопительный период"</t>
  </si>
  <si>
    <t xml:space="preserve">  Подпрограмма № 1 "Поддержка развития  товариществ собственников недвижимости в многоквартиных домах"</t>
  </si>
  <si>
    <t>Муниципальная  программа "Создание условий для развития жилищно-коммунального  хозяйства"</t>
  </si>
  <si>
    <t xml:space="preserve">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города Апатиты"</t>
  </si>
  <si>
    <t xml:space="preserve">  Подпрограмма 2 "Развитие системы предоставления государственных и муниципальных услуг по принципу "одного окна"</t>
  </si>
  <si>
    <t xml:space="preserve">  Подпрограмма № 1 "Развитие современной информационной и телекоммуникационной инфраструктуры органов местного самоуправления"</t>
  </si>
  <si>
    <t>Муниципальная  программа "Информационное общество"</t>
  </si>
  <si>
    <t xml:space="preserve">  Аналитическая ведомственная целевая программа №4 "Обеспечение деятельности муниципального казенного учреждения "Централизованная бухгалтерия Администрации города Апатиты"</t>
  </si>
  <si>
    <t xml:space="preserve">  Аналитическая ведомственная целевая программа №3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</si>
  <si>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Аналитическая ведомственная целевая программа №2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</si>
  <si>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№1 "Развитие архивного дела на территории муниципального образования город Апатиты с подведомственной территорией Мурманской области"</t>
  </si>
  <si>
    <t>Муниципальная  программа "Муниципальное управление"</t>
  </si>
  <si>
    <t xml:space="preserve">  Подпрограмма № 1 "Обеспечение эффективного управления муниципальными финансами"</t>
  </si>
  <si>
    <t>Муниципальная  программа "Управление муниципальными финансами"</t>
  </si>
  <si>
    <t xml:space="preserve">  Подпрограмма № 1 " Создание условий для ведения бизнеса на территории города Апатиты"</t>
  </si>
  <si>
    <t>Муниципальная  программа "Экономический потенциал "</t>
  </si>
  <si>
    <t xml:space="preserve">  Подпрограмма "Энергосбережение и  повышение энергетической эффективности"</t>
  </si>
  <si>
    <t>Муниципальная  программа "Энергоэффективность и развитие энергетики"</t>
  </si>
  <si>
    <t xml:space="preserve">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</si>
  <si>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Подпрограмма № 2 "Транспортное  обслуживание населения"</t>
  </si>
  <si>
    <t xml:space="preserve">  Подпрограмма № 1 "Развитие дорожного  хозяйства"</t>
  </si>
  <si>
    <t>Муниципальная  программа "Развитие транспортной системы"</t>
  </si>
  <si>
    <t xml:space="preserve">  Подпрограмма №1 "Обеспечение  экологической безопасности"</t>
  </si>
  <si>
    <t>Муниципальная  программа "Охрана окружающей среды"</t>
  </si>
  <si>
    <t>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</t>
  </si>
  <si>
    <t xml:space="preserve">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</si>
  <si>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Подпрограмма № 3 "Обеспечение  безопасности и защиты населения в области гражданской обороны и чрезвычайных  ситуаций"</t>
  </si>
  <si>
    <t>0720000000</t>
  </si>
  <si>
    <t xml:space="preserve">  Подпрограмма № 2 "Профилактика наркомании, алкоголизма и употребления табака в молодежной среде города Апатиты"</t>
  </si>
  <si>
    <t>Муниципальная  программа "Обеспечение общественного порядка и безопасности населения  города Апатиты"</t>
  </si>
  <si>
    <t xml:space="preserve">  Подпрограмма № 2 "Обеспечение жильем  молодых семей города Апатиты"</t>
  </si>
  <si>
    <t xml:space="preserve">  Подпрограмма № 1 "Поддержка и  стимулирование жилищного строительства в городе Апатиты"</t>
  </si>
  <si>
    <t>Муниципальная  программа "Обеспечение доступным и комфортным жильем и коммунальными  услугами населения города"</t>
  </si>
  <si>
    <t xml:space="preserve">  Подпрограмма № 3 "Внешнее благоустройство городских территорий"</t>
  </si>
  <si>
    <t xml:space="preserve">  Подпрограмма № 2 "Наружное уличное освещение"</t>
  </si>
  <si>
    <t xml:space="preserve">  Подпрограмма № 1 "Организация сферы  ритуальных услуг"</t>
  </si>
  <si>
    <t>Муниципальная  программа "Обеспечение комфортной среды проживания населения  города"</t>
  </si>
  <si>
    <t xml:space="preserve">  Ведомственная  целевая программа  "Услуги учреждений культуры и молодёжной политики"</t>
  </si>
  <si>
    <t xml:space="preserve">  Подпрограмма № 2  "Вовлечение молодежи в социальную практику"</t>
  </si>
  <si>
    <t xml:space="preserve">  Подпрограмма № 1 "Культура"</t>
  </si>
  <si>
    <t>Муниципальная программа "Развитие культуры и молодежной политики, сохранение культурного наследия города"</t>
  </si>
  <si>
    <t xml:space="preserve">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</si>
  <si>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Подпрограмма № 2 "Развитие спортивной инфраструктуры"</t>
  </si>
  <si>
    <t xml:space="preserve">  Подпрограмма № 1 "Развитие массового спорта"</t>
  </si>
  <si>
    <t>Муниципальная программа "Развитие физической культуры и спорта"</t>
  </si>
  <si>
    <t xml:space="preserve">  Подпрограмма № 2 "Поддержка социально ориентированных организаций"</t>
  </si>
  <si>
    <t xml:space="preserve">  Подпрограмма № 1 "Социальная поддержка отдельных категорий граждан"</t>
  </si>
  <si>
    <t>Муниципальная программа "Социальная поддержка граждан и социально ориентированных организаций"</t>
  </si>
  <si>
    <r>
      <t xml:space="preserve">  Ведомственная целевая программа "Развитие дошкольного, общего и дополнительного образования детей"</t>
    </r>
    <r>
      <rPr>
        <sz val="9"/>
        <color theme="1"/>
        <rFont val="Times New Roman"/>
        <family val="1"/>
        <charset val="204"/>
      </rPr>
      <t xml:space="preserve"> на 2021-2023 годы</t>
    </r>
  </si>
  <si>
    <t xml:space="preserve">  Подпрограмма № 1  "Развитие современной системы образования"</t>
  </si>
  <si>
    <t>Муниципальная программа "Развитие образования"</t>
  </si>
  <si>
    <t>гр.17-гр.8</t>
  </si>
  <si>
    <t>гр.16-гр.7</t>
  </si>
  <si>
    <t>гр.15-гр.6</t>
  </si>
  <si>
    <t>%%</t>
  </si>
  <si>
    <t>сумма</t>
  </si>
  <si>
    <t>2023 год</t>
  </si>
  <si>
    <t>2022 год</t>
  </si>
  <si>
    <t>2021 год</t>
  </si>
  <si>
    <t>Отклонение (проект решения с паспортами МП)</t>
  </si>
  <si>
    <t>Утверждено в паспортах муниципальных программ (с учетом проектов программ, представленных с проектом решения о бюджете)</t>
  </si>
  <si>
    <t>Отклонение</t>
  </si>
  <si>
    <t>Предусмотрено проектом решения о бюджете</t>
  </si>
  <si>
    <t>Утверждено решением о бюджете</t>
  </si>
  <si>
    <t>Код целевой статьи</t>
  </si>
  <si>
    <t>Сравнительный анализ объемов бюджетных ассигнований, предусмотренных проектом решения о бюджете на реализацию муниципальных программ города Апатиты, с объемами финансового обеспечения программ, указанными в их действующих паспортах</t>
  </si>
  <si>
    <t>Приложение № 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</si>
</sst>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" fontId="2" fillId="2" borderId="12">
      <alignment horizontal="right" vertical="top" shrinkToFit="1"/>
    </xf>
    <xf numFmtId="0" fontId="4" fillId="0" borderId="13"/>
    <xf numFmtId="49" fontId="4" fillId="0" borderId="12">
      <alignment horizontal="left" vertical="top" wrapText="1"/>
    </xf>
    <xf numFmtId="0" fontId="5" fillId="0" borderId="0">
      <alignment horizontal="center" wrapText="1"/>
    </xf>
    <xf numFmtId="0" fontId="4" fillId="0" borderId="12">
      <alignment horizontal="center" vertical="center" shrinkToFit="1"/>
    </xf>
    <xf numFmtId="0" fontId="2" fillId="0" borderId="12">
      <alignment horizontal="left"/>
    </xf>
    <xf numFmtId="4" fontId="4" fillId="5" borderId="12">
      <alignment horizontal="right" vertical="top" shrinkToFit="1"/>
    </xf>
  </cellStyleXfs>
  <cellXfs count="82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2" xfId="1" quotePrefix="1" applyNumberFormat="1" applyFont="1" applyFill="1" applyAlignment="1" applyProtection="1">
      <alignment horizontal="left" vertical="top" wrapText="1"/>
    </xf>
    <xf numFmtId="4" fontId="1" fillId="0" borderId="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3" fillId="3" borderId="15" xfId="1" quotePrefix="1" applyNumberFormat="1" applyFont="1" applyFill="1" applyBorder="1" applyAlignment="1" applyProtection="1">
      <alignment horizontal="left" vertical="top" wrapText="1"/>
    </xf>
    <xf numFmtId="49" fontId="3" fillId="3" borderId="15" xfId="3" applyNumberFormat="1" applyFont="1" applyFill="1" applyBorder="1" applyAlignment="1" applyProtection="1">
      <alignment horizontal="left" vertical="top" wrapText="1"/>
    </xf>
    <xf numFmtId="0" fontId="3" fillId="3" borderId="15" xfId="4" applyNumberFormat="1" applyFont="1" applyFill="1" applyBorder="1" applyAlignment="1" applyProtection="1">
      <alignment horizontal="left"/>
    </xf>
    <xf numFmtId="0" fontId="3" fillId="3" borderId="1" xfId="4" applyNumberFormat="1" applyFont="1" applyFill="1" applyBorder="1" applyAlignment="1" applyProtection="1">
      <alignment horizontal="left"/>
    </xf>
    <xf numFmtId="0" fontId="0" fillId="0" borderId="0" xfId="0" applyFill="1"/>
    <xf numFmtId="0" fontId="0" fillId="0" borderId="0" xfId="0" applyAlignment="1">
      <alignment horizontal="right"/>
    </xf>
    <xf numFmtId="0" fontId="7" fillId="0" borderId="0" xfId="0" applyFont="1"/>
    <xf numFmtId="164" fontId="0" fillId="0" borderId="0" xfId="0" applyNumberFormat="1"/>
    <xf numFmtId="165" fontId="7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6" fillId="0" borderId="0" xfId="0" applyFont="1"/>
    <xf numFmtId="165" fontId="8" fillId="0" borderId="11" xfId="0" applyNumberFormat="1" applyFont="1" applyBorder="1" applyAlignment="1">
      <alignment horizontal="center" vertical="center"/>
    </xf>
    <xf numFmtId="165" fontId="8" fillId="4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0" fillId="0" borderId="0" xfId="0" applyFont="1"/>
    <xf numFmtId="165" fontId="9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1" fillId="0" borderId="12" xfId="1" applyNumberFormat="1" applyFont="1" applyFill="1" applyAlignment="1" applyProtection="1">
      <alignment horizontal="left" vertical="top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4" fillId="0" borderId="0" xfId="0" applyFont="1" applyFill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2" xfId="2" applyNumberFormat="1" applyFont="1" applyFill="1" applyBorder="1" applyAlignment="1" applyProtection="1">
      <alignment horizontal="right" vertical="top" shrinkToFit="1"/>
    </xf>
    <xf numFmtId="4" fontId="11" fillId="3" borderId="12" xfId="2" applyNumberFormat="1" applyFont="1" applyFill="1" applyBorder="1" applyAlignment="1" applyProtection="1">
      <alignment horizontal="right" vertical="top" shrinkToFit="1"/>
    </xf>
    <xf numFmtId="4" fontId="11" fillId="0" borderId="12" xfId="5" applyNumberFormat="1" applyFont="1" applyFill="1" applyAlignment="1" applyProtection="1">
      <alignment horizontal="right" vertical="top" shrinkToFit="1"/>
    </xf>
    <xf numFmtId="4" fontId="11" fillId="3" borderId="12" xfId="5" applyNumberFormat="1" applyFont="1" applyFill="1" applyAlignment="1" applyProtection="1">
      <alignment horizontal="right" vertical="top" shrinkToFit="1"/>
    </xf>
    <xf numFmtId="0" fontId="3" fillId="3" borderId="12" xfId="1" quotePrefix="1" applyNumberFormat="1" applyFont="1" applyFill="1" applyAlignment="1" applyProtection="1">
      <alignment horizontal="center" vertical="top" wrapText="1"/>
    </xf>
    <xf numFmtId="0" fontId="3" fillId="3" borderId="14" xfId="1" quotePrefix="1" applyNumberFormat="1" applyFont="1" applyFill="1" applyBorder="1" applyAlignment="1" applyProtection="1">
      <alignment horizontal="center" vertical="top" wrapText="1"/>
    </xf>
    <xf numFmtId="0" fontId="3" fillId="3" borderId="1" xfId="1" quotePrefix="1" applyNumberFormat="1" applyFont="1" applyFill="1" applyBorder="1" applyAlignment="1" applyProtection="1">
      <alignment horizontal="center" vertical="top" wrapText="1"/>
    </xf>
    <xf numFmtId="0" fontId="3" fillId="3" borderId="1" xfId="3" quotePrefix="1" applyNumberFormat="1" applyFont="1" applyFill="1" applyBorder="1" applyAlignment="1" applyProtection="1">
      <alignment horizontal="center" vertical="top" wrapText="1"/>
    </xf>
  </cellXfs>
  <cellStyles count="8">
    <cellStyle name="xl24" xfId="4"/>
    <cellStyle name="xl31" xfId="5"/>
    <cellStyle name="xl33" xfId="6"/>
    <cellStyle name="xl34" xfId="1"/>
    <cellStyle name="xl36" xfId="2"/>
    <cellStyle name="xl38" xfId="3"/>
    <cellStyle name="xl39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/&#1058;&#1072;&#1073;&#1083;&#1080;&#1094;&#1099;,%20&#1088;&#1072;&#1089;&#1095;&#1077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82;&#1083;&#1102;&#1095;&#1077;&#1085;&#1080;&#1103;%20&#1085;&#1072;%20&#1087;&#1088;&#1086;&#1077;&#1082;&#1090;&#1099;%20&#1088;&#1077;&#1096;&#1077;&#1085;&#1080;&#1081;\2021\&#1076;&#1077;&#1082;&#1072;&#1073;&#1088;&#1100;%202021\&#1056;&#1040;&#1057;&#1063;&#1045;&#1058;&#1067;%20&#1076;&#1083;&#1103;%20&#1091;&#1090;&#1086;&#1095;&#1085;&#1077;&#1085;&#1080;&#1103;%20-%20&#1053;&#1054;&#1103;&#1041;&#1056;&#1068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"/>
      <sheetName val="Таблица 4"/>
      <sheetName val="МП"/>
      <sheetName val="пр.8_решение"/>
      <sheetName val="пр 8_для уточнения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G6">
            <v>57891110.600000001</v>
          </cell>
          <cell r="H6">
            <v>19376868.329999998</v>
          </cell>
          <cell r="I6">
            <v>11764630.550000001</v>
          </cell>
        </row>
        <row r="171">
          <cell r="G171">
            <v>1691867461.5799999</v>
          </cell>
          <cell r="H171">
            <v>1639903215.2</v>
          </cell>
          <cell r="I171">
            <v>1716593616.8800001</v>
          </cell>
        </row>
        <row r="311">
          <cell r="G311">
            <v>17726439.02</v>
          </cell>
          <cell r="H311">
            <v>14367845</v>
          </cell>
          <cell r="I311">
            <v>11241183</v>
          </cell>
        </row>
        <row r="353">
          <cell r="G353">
            <v>250000</v>
          </cell>
          <cell r="H353">
            <v>500000</v>
          </cell>
          <cell r="I353">
            <v>500000</v>
          </cell>
        </row>
        <row r="361">
          <cell r="G361">
            <v>364995</v>
          </cell>
          <cell r="H361">
            <v>364995</v>
          </cell>
          <cell r="I361">
            <v>364995</v>
          </cell>
        </row>
        <row r="373">
          <cell r="G373">
            <v>42567152.539999999</v>
          </cell>
          <cell r="H373">
            <v>50000</v>
          </cell>
          <cell r="I373">
            <v>50000</v>
          </cell>
        </row>
        <row r="430">
          <cell r="G430">
            <v>153985670.09</v>
          </cell>
          <cell r="H430">
            <v>149236714</v>
          </cell>
          <cell r="I430">
            <v>152025866</v>
          </cell>
        </row>
        <row r="500">
          <cell r="G500">
            <v>122033433.33</v>
          </cell>
          <cell r="H500">
            <v>0</v>
          </cell>
          <cell r="I500">
            <v>0</v>
          </cell>
        </row>
        <row r="548">
          <cell r="G548">
            <v>13875969.029999999</v>
          </cell>
          <cell r="H548">
            <v>4055703</v>
          </cell>
          <cell r="I548">
            <v>4055703</v>
          </cell>
        </row>
        <row r="621">
          <cell r="G621">
            <v>197813303.25</v>
          </cell>
          <cell r="H621">
            <v>201222618.22</v>
          </cell>
          <cell r="I621">
            <v>212856265.46000001</v>
          </cell>
        </row>
        <row r="740">
          <cell r="G740">
            <v>3810970.57</v>
          </cell>
          <cell r="H740">
            <v>2674080.4500000002</v>
          </cell>
          <cell r="I740">
            <v>2681480.4500000002</v>
          </cell>
        </row>
        <row r="826">
          <cell r="G826">
            <v>46218272.359999999</v>
          </cell>
          <cell r="H826">
            <v>30012534.390000001</v>
          </cell>
          <cell r="I826">
            <v>30012534.390000001</v>
          </cell>
        </row>
        <row r="865">
          <cell r="G865">
            <v>15557644.529999999</v>
          </cell>
          <cell r="H865">
            <v>5442119.75</v>
          </cell>
          <cell r="I865">
            <v>5442119.75</v>
          </cell>
        </row>
        <row r="933">
          <cell r="G933">
            <v>1806400</v>
          </cell>
          <cell r="H933">
            <v>5671112.3099999996</v>
          </cell>
          <cell r="I933">
            <v>5671112.3099999996</v>
          </cell>
        </row>
        <row r="952">
          <cell r="G952">
            <v>1380457</v>
          </cell>
          <cell r="H952">
            <v>1188437</v>
          </cell>
          <cell r="I952">
            <v>1185168</v>
          </cell>
        </row>
        <row r="960">
          <cell r="G960">
            <v>728542</v>
          </cell>
          <cell r="H960">
            <v>918801</v>
          </cell>
          <cell r="I960">
            <v>918801</v>
          </cell>
        </row>
        <row r="973">
          <cell r="G973">
            <v>2715718.35</v>
          </cell>
          <cell r="H973">
            <v>1914914.1</v>
          </cell>
          <cell r="I973">
            <v>1914914.1</v>
          </cell>
        </row>
        <row r="1001">
          <cell r="G1001">
            <v>22351601.149999999</v>
          </cell>
          <cell r="H1001">
            <v>21037231.010000002</v>
          </cell>
          <cell r="I1001">
            <v>21793143.510000002</v>
          </cell>
        </row>
        <row r="1018">
          <cell r="G1018">
            <v>120000</v>
          </cell>
          <cell r="H1018">
            <v>120000</v>
          </cell>
          <cell r="I1018">
            <v>120000</v>
          </cell>
        </row>
        <row r="1036">
          <cell r="G1036">
            <v>12016225.699999999</v>
          </cell>
          <cell r="H1036">
            <v>2913830.65</v>
          </cell>
          <cell r="I1036">
            <v>2913830.65</v>
          </cell>
        </row>
        <row r="1094">
          <cell r="G1094">
            <v>193023176.06</v>
          </cell>
          <cell r="H1094">
            <v>125066634.34</v>
          </cell>
          <cell r="I1094">
            <v>125527216.72</v>
          </cell>
        </row>
        <row r="1206">
          <cell r="G1206">
            <v>20561643.66</v>
          </cell>
          <cell r="H1206">
            <v>0</v>
          </cell>
          <cell r="I1206">
            <v>0</v>
          </cell>
        </row>
        <row r="1234">
          <cell r="G1234">
            <v>12499268.07</v>
          </cell>
          <cell r="H1234">
            <v>4258161.57</v>
          </cell>
          <cell r="I1234">
            <v>4273780.3099999996</v>
          </cell>
        </row>
        <row r="1272">
          <cell r="G1272">
            <v>106620.71</v>
          </cell>
          <cell r="H1272">
            <v>96000</v>
          </cell>
          <cell r="I1272">
            <v>96000</v>
          </cell>
        </row>
        <row r="1284">
          <cell r="G1284">
            <v>846720.75</v>
          </cell>
          <cell r="H1284">
            <v>406296</v>
          </cell>
          <cell r="I1284">
            <v>406296</v>
          </cell>
        </row>
        <row r="1314">
          <cell r="G1314">
            <v>5464366.8700000001</v>
          </cell>
          <cell r="H1314">
            <v>11322300.539999999</v>
          </cell>
          <cell r="I1314">
            <v>9930000</v>
          </cell>
        </row>
        <row r="1328">
          <cell r="G1328">
            <v>3765171.35</v>
          </cell>
          <cell r="H1328">
            <v>3680978.84</v>
          </cell>
          <cell r="I1328">
            <v>3824617.04</v>
          </cell>
        </row>
        <row r="1342">
          <cell r="G1342">
            <v>200888425.09999999</v>
          </cell>
          <cell r="H1342">
            <v>195116573.69999999</v>
          </cell>
          <cell r="I1342">
            <v>198939731.97</v>
          </cell>
        </row>
        <row r="1488">
          <cell r="G1488">
            <v>39645107.07</v>
          </cell>
          <cell r="H1488">
            <v>37506722.450000003</v>
          </cell>
          <cell r="I1488">
            <v>39527439.170000002</v>
          </cell>
        </row>
        <row r="1526">
          <cell r="G1526">
            <v>13106903.1</v>
          </cell>
          <cell r="H1526">
            <v>13234710.199999999</v>
          </cell>
          <cell r="I1526">
            <v>13731436.810000001</v>
          </cell>
        </row>
        <row r="1535">
          <cell r="G1535">
            <v>1150378.5</v>
          </cell>
          <cell r="H1535">
            <v>300000</v>
          </cell>
          <cell r="I1535">
            <v>300000</v>
          </cell>
        </row>
        <row r="1554">
          <cell r="G1554">
            <v>1891810</v>
          </cell>
          <cell r="H1554">
            <v>0</v>
          </cell>
          <cell r="I1554">
            <v>0</v>
          </cell>
        </row>
        <row r="1561">
          <cell r="G1561">
            <v>13944103.689999999</v>
          </cell>
          <cell r="H1561">
            <v>14049064.26</v>
          </cell>
          <cell r="I1561">
            <v>14495888.51</v>
          </cell>
        </row>
        <row r="1578">
          <cell r="G1578">
            <v>0</v>
          </cell>
          <cell r="H1578">
            <v>10100</v>
          </cell>
          <cell r="I1578">
            <v>10100</v>
          </cell>
        </row>
        <row r="1586">
          <cell r="G1586">
            <v>3316209.05</v>
          </cell>
          <cell r="H1586">
            <v>0</v>
          </cell>
          <cell r="I1586">
            <v>0</v>
          </cell>
        </row>
        <row r="1599">
          <cell r="G1599">
            <v>14824828.09</v>
          </cell>
          <cell r="H1599">
            <v>9277228.0800000001</v>
          </cell>
          <cell r="I1599">
            <v>9277228.0800000001</v>
          </cell>
        </row>
        <row r="1616">
          <cell r="G1616">
            <v>46070396.75</v>
          </cell>
          <cell r="H1616">
            <v>24468094.149999999</v>
          </cell>
          <cell r="I1616">
            <v>24468094.149999999</v>
          </cell>
        </row>
        <row r="1731">
          <cell r="G1731">
            <v>42313573.659999996</v>
          </cell>
          <cell r="H1731">
            <v>40783707.369999997</v>
          </cell>
          <cell r="I1731">
            <v>42066827.310000002</v>
          </cell>
        </row>
        <row r="1749">
          <cell r="G1749">
            <v>58300</v>
          </cell>
          <cell r="H1749">
            <v>58300</v>
          </cell>
          <cell r="I1749">
            <v>58300</v>
          </cell>
        </row>
        <row r="1770">
          <cell r="G1770">
            <v>205601177.94999999</v>
          </cell>
          <cell r="H1770">
            <v>4462947.37</v>
          </cell>
        </row>
        <row r="1803">
          <cell r="G1803">
            <v>3224159546.5300002</v>
          </cell>
          <cell r="H1803">
            <v>2585068838.2800002</v>
          </cell>
          <cell r="I1803">
            <v>2669038320.1199999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30.11.2021 № 379)</v>
          </cell>
        </row>
        <row r="5">
          <cell r="B5" t="str">
            <v>2021 год</v>
          </cell>
          <cell r="C5" t="str">
            <v>2022  год</v>
          </cell>
          <cell r="D5" t="str">
            <v>2023 год</v>
          </cell>
          <cell r="E5" t="str">
            <v>2021 год</v>
          </cell>
          <cell r="F5" t="str">
            <v>2022  год</v>
          </cell>
          <cell r="G5" t="str">
            <v>2023 год</v>
          </cell>
          <cell r="H5" t="str">
            <v>2021 год</v>
          </cell>
          <cell r="I5" t="str">
            <v>2022  год</v>
          </cell>
          <cell r="J5" t="str">
            <v>2023 год</v>
          </cell>
          <cell r="K5" t="str">
            <v>2021 год</v>
          </cell>
          <cell r="L5" t="str">
            <v>2022  год</v>
          </cell>
          <cell r="M5" t="str">
            <v>2023 год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view="pageBreakPreview" topLeftCell="A26" zoomScale="60" workbookViewId="0">
      <selection activeCell="B7" sqref="B7:B58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8.140625" style="1" bestFit="1" customWidth="1"/>
    <col min="15" max="16384" width="9.140625" style="1"/>
  </cols>
  <sheetData>
    <row r="1" spans="1:14">
      <c r="A1" s="1" t="s">
        <v>0</v>
      </c>
      <c r="M1" s="1" t="s">
        <v>1</v>
      </c>
    </row>
    <row r="2" spans="1:14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>
      <c r="N3" s="1" t="s">
        <v>3</v>
      </c>
    </row>
    <row r="4" spans="1:14" ht="27" customHeight="1">
      <c r="A4" s="43" t="s">
        <v>4</v>
      </c>
      <c r="B4" s="44" t="s">
        <v>5</v>
      </c>
      <c r="C4" s="45" t="str">
        <f>[2]Осн.хар.!B2</f>
        <v>Утвержденные бюджетные назначения  (решение от 30.11.2021 № 379)</v>
      </c>
      <c r="D4" s="46"/>
      <c r="E4" s="47"/>
      <c r="F4" s="45" t="s">
        <v>6</v>
      </c>
      <c r="G4" s="46"/>
      <c r="H4" s="47"/>
      <c r="I4" s="51" t="s">
        <v>7</v>
      </c>
      <c r="J4" s="52"/>
      <c r="K4" s="52"/>
      <c r="L4" s="52"/>
      <c r="M4" s="52"/>
      <c r="N4" s="53"/>
    </row>
    <row r="5" spans="1:14" ht="27" customHeight="1">
      <c r="A5" s="43"/>
      <c r="B5" s="44"/>
      <c r="C5" s="48"/>
      <c r="D5" s="49"/>
      <c r="E5" s="50"/>
      <c r="F5" s="48"/>
      <c r="G5" s="49"/>
      <c r="H5" s="50"/>
      <c r="I5" s="51" t="s">
        <v>8</v>
      </c>
      <c r="J5" s="52"/>
      <c r="K5" s="53"/>
      <c r="L5" s="54" t="s">
        <v>9</v>
      </c>
      <c r="M5" s="55"/>
      <c r="N5" s="56"/>
    </row>
    <row r="6" spans="1:14" ht="27" customHeight="1">
      <c r="A6" s="43"/>
      <c r="B6" s="44"/>
      <c r="C6" s="2" t="str">
        <f>[2]Осн.хар.!B5</f>
        <v>2021 год</v>
      </c>
      <c r="D6" s="2" t="str">
        <f>[2]Осн.хар.!C5</f>
        <v>2022  год</v>
      </c>
      <c r="E6" s="2" t="str">
        <f>[2]Осн.хар.!D5</f>
        <v>2023 год</v>
      </c>
      <c r="F6" s="2" t="str">
        <f>[2]Осн.хар.!E5</f>
        <v>2021 год</v>
      </c>
      <c r="G6" s="2" t="str">
        <f>[2]Осн.хар.!F5</f>
        <v>2022  год</v>
      </c>
      <c r="H6" s="2" t="str">
        <f>[2]Осн.хар.!G5</f>
        <v>2023 год</v>
      </c>
      <c r="I6" s="3" t="str">
        <f>[2]Осн.хар.!H5</f>
        <v>2021 год</v>
      </c>
      <c r="J6" s="3" t="str">
        <f>[2]Осн.хар.!I5</f>
        <v>2022  год</v>
      </c>
      <c r="K6" s="3" t="str">
        <f>[2]Осн.хар.!J5</f>
        <v>2023 год</v>
      </c>
      <c r="L6" s="3" t="str">
        <f>[2]Осн.хар.!K5</f>
        <v>2021 год</v>
      </c>
      <c r="M6" s="3" t="str">
        <f>[2]Осн.хар.!L5</f>
        <v>2022  год</v>
      </c>
      <c r="N6" s="3" t="str">
        <f>[2]Осн.хар.!M5</f>
        <v>2023 год</v>
      </c>
    </row>
    <row r="7" spans="1:14">
      <c r="A7" s="4" t="s">
        <v>10</v>
      </c>
      <c r="B7" s="78" t="s">
        <v>11</v>
      </c>
      <c r="C7" s="74">
        <v>201148840.30000001</v>
      </c>
      <c r="D7" s="74">
        <v>183075306.38999999</v>
      </c>
      <c r="E7" s="74">
        <v>188703976.66</v>
      </c>
      <c r="F7" s="75">
        <v>199122902.40000001</v>
      </c>
      <c r="G7" s="75">
        <v>184810275.66999999</v>
      </c>
      <c r="H7" s="75">
        <v>188703976.66</v>
      </c>
      <c r="I7" s="5">
        <f>F7-C7</f>
        <v>-2025937.900000006</v>
      </c>
      <c r="J7" s="6">
        <f>G7-D7</f>
        <v>1734969.2800000012</v>
      </c>
      <c r="K7" s="6">
        <f>H7-E7</f>
        <v>0</v>
      </c>
      <c r="L7" s="7">
        <f>F7/C7*100-100</f>
        <v>-1.0071834851140409</v>
      </c>
      <c r="M7" s="7">
        <f>G7/D7*100-100</f>
        <v>0.94768066442780707</v>
      </c>
      <c r="N7" s="7">
        <f>H7/E7*100-100</f>
        <v>0</v>
      </c>
    </row>
    <row r="8" spans="1:14" ht="38.25">
      <c r="A8" s="4" t="s">
        <v>12</v>
      </c>
      <c r="B8" s="78" t="s">
        <v>13</v>
      </c>
      <c r="C8" s="74">
        <v>3011298.7</v>
      </c>
      <c r="D8" s="74">
        <v>2439327</v>
      </c>
      <c r="E8" s="74">
        <v>2529640</v>
      </c>
      <c r="F8" s="75">
        <v>3011298.7</v>
      </c>
      <c r="G8" s="75">
        <v>2439327</v>
      </c>
      <c r="H8" s="75">
        <v>2529640</v>
      </c>
      <c r="I8" s="5">
        <f t="shared" ref="I8:K58" si="0">F8-C8</f>
        <v>0</v>
      </c>
      <c r="J8" s="6">
        <f t="shared" si="0"/>
        <v>0</v>
      </c>
      <c r="K8" s="6">
        <f t="shared" si="0"/>
        <v>0</v>
      </c>
      <c r="L8" s="7">
        <f t="shared" ref="L8:N57" si="1">F8/C8*100-100</f>
        <v>0</v>
      </c>
      <c r="M8" s="7">
        <f t="shared" si="1"/>
        <v>0</v>
      </c>
      <c r="N8" s="7">
        <f t="shared" si="1"/>
        <v>0</v>
      </c>
    </row>
    <row r="9" spans="1:14" ht="38.25">
      <c r="A9" s="4" t="s">
        <v>14</v>
      </c>
      <c r="B9" s="78" t="s">
        <v>15</v>
      </c>
      <c r="C9" s="74">
        <v>7105783.3099999996</v>
      </c>
      <c r="D9" s="74">
        <v>6623259</v>
      </c>
      <c r="E9" s="74">
        <v>6876312</v>
      </c>
      <c r="F9" s="75">
        <v>7072061.3099999996</v>
      </c>
      <c r="G9" s="75">
        <v>6623259</v>
      </c>
      <c r="H9" s="75">
        <v>6876312</v>
      </c>
      <c r="I9" s="5">
        <f t="shared" si="0"/>
        <v>-33722</v>
      </c>
      <c r="J9" s="6">
        <f t="shared" si="0"/>
        <v>0</v>
      </c>
      <c r="K9" s="6">
        <f t="shared" si="0"/>
        <v>0</v>
      </c>
      <c r="L9" s="7">
        <f t="shared" si="1"/>
        <v>-0.47457118418658695</v>
      </c>
      <c r="M9" s="7">
        <f t="shared" si="1"/>
        <v>0</v>
      </c>
      <c r="N9" s="7">
        <f t="shared" si="1"/>
        <v>0</v>
      </c>
    </row>
    <row r="10" spans="1:14" ht="51">
      <c r="A10" s="4" t="s">
        <v>16</v>
      </c>
      <c r="B10" s="78" t="s">
        <v>17</v>
      </c>
      <c r="C10" s="74">
        <v>95512937.870000005</v>
      </c>
      <c r="D10" s="74">
        <v>91761934</v>
      </c>
      <c r="E10" s="74">
        <v>93746532</v>
      </c>
      <c r="F10" s="75">
        <v>95531340.549999997</v>
      </c>
      <c r="G10" s="75">
        <v>91761934</v>
      </c>
      <c r="H10" s="75">
        <v>93746532</v>
      </c>
      <c r="I10" s="5">
        <f t="shared" si="0"/>
        <v>18402.679999992251</v>
      </c>
      <c r="J10" s="6">
        <f t="shared" si="0"/>
        <v>0</v>
      </c>
      <c r="K10" s="6">
        <f t="shared" si="0"/>
        <v>0</v>
      </c>
      <c r="L10" s="7">
        <f t="shared" si="1"/>
        <v>1.9267211762482361E-2</v>
      </c>
      <c r="M10" s="7">
        <f t="shared" si="1"/>
        <v>0</v>
      </c>
      <c r="N10" s="7">
        <f t="shared" si="1"/>
        <v>0</v>
      </c>
    </row>
    <row r="11" spans="1:14">
      <c r="A11" s="4" t="s">
        <v>18</v>
      </c>
      <c r="B11" s="78" t="s">
        <v>19</v>
      </c>
      <c r="C11" s="74">
        <v>6680.23</v>
      </c>
      <c r="D11" s="74">
        <v>63895.06</v>
      </c>
      <c r="E11" s="74">
        <v>2761.61</v>
      </c>
      <c r="F11" s="75">
        <v>6680.23</v>
      </c>
      <c r="G11" s="75">
        <v>63895.06</v>
      </c>
      <c r="H11" s="75">
        <v>2761.61</v>
      </c>
      <c r="I11" s="5">
        <f t="shared" si="0"/>
        <v>0</v>
      </c>
      <c r="J11" s="6">
        <f t="shared" si="0"/>
        <v>0</v>
      </c>
      <c r="K11" s="6">
        <f t="shared" si="0"/>
        <v>0</v>
      </c>
      <c r="L11" s="7">
        <f t="shared" si="1"/>
        <v>0</v>
      </c>
      <c r="M11" s="7">
        <f t="shared" si="1"/>
        <v>0</v>
      </c>
      <c r="N11" s="7">
        <f t="shared" si="1"/>
        <v>0</v>
      </c>
    </row>
    <row r="12" spans="1:14" ht="38.25">
      <c r="A12" s="4" t="s">
        <v>20</v>
      </c>
      <c r="B12" s="78" t="s">
        <v>21</v>
      </c>
      <c r="C12" s="74">
        <v>5225612.3</v>
      </c>
      <c r="D12" s="74">
        <v>5077833</v>
      </c>
      <c r="E12" s="74">
        <v>5275084</v>
      </c>
      <c r="F12" s="75">
        <v>5141413.41</v>
      </c>
      <c r="G12" s="75">
        <v>5077833</v>
      </c>
      <c r="H12" s="75">
        <v>5275084</v>
      </c>
      <c r="I12" s="5">
        <f t="shared" si="0"/>
        <v>-84198.889999999665</v>
      </c>
      <c r="J12" s="6">
        <f t="shared" si="0"/>
        <v>0</v>
      </c>
      <c r="K12" s="6">
        <f t="shared" si="0"/>
        <v>0</v>
      </c>
      <c r="L12" s="7">
        <f t="shared" si="1"/>
        <v>-1.6112731899379469</v>
      </c>
      <c r="M12" s="7">
        <f t="shared" si="1"/>
        <v>0</v>
      </c>
      <c r="N12" s="7">
        <f t="shared" si="1"/>
        <v>0</v>
      </c>
    </row>
    <row r="13" spans="1:14">
      <c r="A13" s="4" t="s">
        <v>22</v>
      </c>
      <c r="B13" s="78" t="s">
        <v>23</v>
      </c>
      <c r="C13" s="74">
        <v>1135799.8</v>
      </c>
      <c r="D13" s="74">
        <v>0</v>
      </c>
      <c r="E13" s="74">
        <v>0</v>
      </c>
      <c r="F13" s="75">
        <v>1135799.8</v>
      </c>
      <c r="G13" s="75">
        <v>0</v>
      </c>
      <c r="H13" s="75">
        <v>0</v>
      </c>
      <c r="I13" s="5">
        <f t="shared" si="0"/>
        <v>0</v>
      </c>
      <c r="J13" s="6">
        <f t="shared" si="0"/>
        <v>0</v>
      </c>
      <c r="K13" s="6">
        <f t="shared" si="0"/>
        <v>0</v>
      </c>
      <c r="L13" s="8" t="s">
        <v>24</v>
      </c>
      <c r="M13" s="8" t="s">
        <v>24</v>
      </c>
      <c r="N13" s="8" t="s">
        <v>24</v>
      </c>
    </row>
    <row r="14" spans="1:14">
      <c r="A14" s="4" t="s">
        <v>25</v>
      </c>
      <c r="B14" s="78" t="s">
        <v>26</v>
      </c>
      <c r="C14" s="74">
        <v>1813916.42</v>
      </c>
      <c r="D14" s="74">
        <v>3000000</v>
      </c>
      <c r="E14" s="74">
        <v>3000000</v>
      </c>
      <c r="F14" s="75">
        <v>1720880.42</v>
      </c>
      <c r="G14" s="75">
        <v>3000000</v>
      </c>
      <c r="H14" s="75">
        <v>3000000</v>
      </c>
      <c r="I14" s="5">
        <f t="shared" si="0"/>
        <v>-93036</v>
      </c>
      <c r="J14" s="6">
        <f t="shared" si="0"/>
        <v>0</v>
      </c>
      <c r="K14" s="6">
        <f t="shared" si="0"/>
        <v>0</v>
      </c>
      <c r="L14" s="7">
        <f t="shared" si="1"/>
        <v>-5.1290125043357904</v>
      </c>
      <c r="M14" s="7">
        <f t="shared" si="1"/>
        <v>0</v>
      </c>
      <c r="N14" s="7">
        <f t="shared" si="1"/>
        <v>0</v>
      </c>
    </row>
    <row r="15" spans="1:14">
      <c r="A15" s="4" t="s">
        <v>27</v>
      </c>
      <c r="B15" s="78" t="s">
        <v>28</v>
      </c>
      <c r="C15" s="74">
        <v>87336811.670000002</v>
      </c>
      <c r="D15" s="74">
        <v>74109058.329999998</v>
      </c>
      <c r="E15" s="74">
        <v>77273647.049999997</v>
      </c>
      <c r="F15" s="75">
        <v>85503427.980000004</v>
      </c>
      <c r="G15" s="75">
        <v>75844027.609999999</v>
      </c>
      <c r="H15" s="75">
        <v>77273647.049999997</v>
      </c>
      <c r="I15" s="5">
        <f t="shared" si="0"/>
        <v>-1833383.6899999976</v>
      </c>
      <c r="J15" s="6">
        <f t="shared" si="0"/>
        <v>1734969.2800000012</v>
      </c>
      <c r="K15" s="6">
        <f t="shared" si="0"/>
        <v>0</v>
      </c>
      <c r="L15" s="7">
        <f t="shared" si="1"/>
        <v>-2.0992106935703134</v>
      </c>
      <c r="M15" s="7">
        <f t="shared" si="1"/>
        <v>2.3411028544909556</v>
      </c>
      <c r="N15" s="7">
        <f t="shared" si="1"/>
        <v>0</v>
      </c>
    </row>
    <row r="16" spans="1:14">
      <c r="A16" s="4" t="s">
        <v>29</v>
      </c>
      <c r="B16" s="78" t="s">
        <v>30</v>
      </c>
      <c r="C16" s="74">
        <v>6458470.6500000004</v>
      </c>
      <c r="D16" s="74">
        <v>6526500</v>
      </c>
      <c r="E16" s="74">
        <v>6787800</v>
      </c>
      <c r="F16" s="75">
        <v>6458470.6500000004</v>
      </c>
      <c r="G16" s="75">
        <v>6526500</v>
      </c>
      <c r="H16" s="75">
        <v>6787800</v>
      </c>
      <c r="I16" s="5">
        <f t="shared" si="0"/>
        <v>0</v>
      </c>
      <c r="J16" s="6">
        <f t="shared" si="0"/>
        <v>0</v>
      </c>
      <c r="K16" s="6">
        <f t="shared" si="0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</row>
    <row r="17" spans="1:14">
      <c r="A17" s="4" t="s">
        <v>31</v>
      </c>
      <c r="B17" s="78" t="s">
        <v>32</v>
      </c>
      <c r="C17" s="74">
        <v>6458470.6500000004</v>
      </c>
      <c r="D17" s="74">
        <v>6526500</v>
      </c>
      <c r="E17" s="74">
        <v>6787800</v>
      </c>
      <c r="F17" s="75">
        <v>6458470.6500000004</v>
      </c>
      <c r="G17" s="75">
        <v>6526500</v>
      </c>
      <c r="H17" s="75">
        <v>6787800</v>
      </c>
      <c r="I17" s="5">
        <f t="shared" si="0"/>
        <v>0</v>
      </c>
      <c r="J17" s="6">
        <f t="shared" si="0"/>
        <v>0</v>
      </c>
      <c r="K17" s="6">
        <f t="shared" si="0"/>
        <v>0</v>
      </c>
      <c r="L17" s="7">
        <f t="shared" si="1"/>
        <v>0</v>
      </c>
      <c r="M17" s="7">
        <f t="shared" si="1"/>
        <v>0</v>
      </c>
      <c r="N17" s="7">
        <f t="shared" si="1"/>
        <v>0</v>
      </c>
    </row>
    <row r="18" spans="1:14" ht="25.5">
      <c r="A18" s="4" t="s">
        <v>33</v>
      </c>
      <c r="B18" s="78" t="s">
        <v>34</v>
      </c>
      <c r="C18" s="74">
        <v>28465418.760000002</v>
      </c>
      <c r="D18" s="74">
        <v>26273546.109999999</v>
      </c>
      <c r="E18" s="74">
        <v>27435238.609999999</v>
      </c>
      <c r="F18" s="75">
        <v>28404551.100000001</v>
      </c>
      <c r="G18" s="75">
        <v>26273546.109999999</v>
      </c>
      <c r="H18" s="75">
        <v>27435238.609999999</v>
      </c>
      <c r="I18" s="5">
        <f t="shared" si="0"/>
        <v>-60867.660000000149</v>
      </c>
      <c r="J18" s="6">
        <f t="shared" si="0"/>
        <v>0</v>
      </c>
      <c r="K18" s="6">
        <f t="shared" si="0"/>
        <v>0</v>
      </c>
      <c r="L18" s="7">
        <f t="shared" si="1"/>
        <v>-0.21383019344696663</v>
      </c>
      <c r="M18" s="7">
        <f t="shared" si="1"/>
        <v>0</v>
      </c>
      <c r="N18" s="7">
        <f t="shared" si="1"/>
        <v>0</v>
      </c>
    </row>
    <row r="19" spans="1:14">
      <c r="A19" s="4" t="s">
        <v>35</v>
      </c>
      <c r="B19" s="78" t="s">
        <v>36</v>
      </c>
      <c r="C19" s="74">
        <v>2980308</v>
      </c>
      <c r="D19" s="74">
        <v>3143353</v>
      </c>
      <c r="E19" s="74">
        <v>3548881</v>
      </c>
      <c r="F19" s="75">
        <v>2980308</v>
      </c>
      <c r="G19" s="75">
        <v>3143353</v>
      </c>
      <c r="H19" s="75">
        <v>3548881</v>
      </c>
      <c r="I19" s="5">
        <f t="shared" si="0"/>
        <v>0</v>
      </c>
      <c r="J19" s="6">
        <f t="shared" si="0"/>
        <v>0</v>
      </c>
      <c r="K19" s="6">
        <f t="shared" si="0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</row>
    <row r="20" spans="1:14" ht="38.25">
      <c r="A20" s="4" t="s">
        <v>37</v>
      </c>
      <c r="B20" s="78" t="s">
        <v>38</v>
      </c>
      <c r="C20" s="74">
        <v>24796915.48</v>
      </c>
      <c r="D20" s="74">
        <v>22263667.109999999</v>
      </c>
      <c r="E20" s="74">
        <v>23019831.609999999</v>
      </c>
      <c r="F20" s="75">
        <v>24736047.82</v>
      </c>
      <c r="G20" s="75">
        <v>22263667.109999999</v>
      </c>
      <c r="H20" s="75">
        <v>23019831.609999999</v>
      </c>
      <c r="I20" s="5">
        <f t="shared" si="0"/>
        <v>-60867.660000000149</v>
      </c>
      <c r="J20" s="6">
        <f t="shared" si="0"/>
        <v>0</v>
      </c>
      <c r="K20" s="6">
        <f t="shared" si="0"/>
        <v>0</v>
      </c>
      <c r="L20" s="7">
        <f t="shared" si="1"/>
        <v>-0.24546464276612312</v>
      </c>
      <c r="M20" s="7">
        <f t="shared" si="1"/>
        <v>0</v>
      </c>
      <c r="N20" s="7">
        <f t="shared" si="1"/>
        <v>0</v>
      </c>
    </row>
    <row r="21" spans="1:14" ht="25.5">
      <c r="A21" s="4" t="s">
        <v>39</v>
      </c>
      <c r="B21" s="78" t="s">
        <v>40</v>
      </c>
      <c r="C21" s="74">
        <v>688195.28</v>
      </c>
      <c r="D21" s="74">
        <v>866526</v>
      </c>
      <c r="E21" s="74">
        <v>866526</v>
      </c>
      <c r="F21" s="75">
        <v>688195.28</v>
      </c>
      <c r="G21" s="75">
        <v>866526</v>
      </c>
      <c r="H21" s="75">
        <v>866526</v>
      </c>
      <c r="I21" s="5">
        <f t="shared" si="0"/>
        <v>0</v>
      </c>
      <c r="J21" s="6">
        <f t="shared" si="0"/>
        <v>0</v>
      </c>
      <c r="K21" s="6">
        <f t="shared" si="0"/>
        <v>0</v>
      </c>
      <c r="L21" s="7">
        <f t="shared" si="1"/>
        <v>0</v>
      </c>
      <c r="M21" s="7">
        <f t="shared" si="1"/>
        <v>0</v>
      </c>
      <c r="N21" s="7">
        <f t="shared" si="1"/>
        <v>0</v>
      </c>
    </row>
    <row r="22" spans="1:14">
      <c r="A22" s="4" t="s">
        <v>41</v>
      </c>
      <c r="B22" s="78" t="s">
        <v>42</v>
      </c>
      <c r="C22" s="74">
        <v>227146764.59</v>
      </c>
      <c r="D22" s="74">
        <v>131979082.27</v>
      </c>
      <c r="E22" s="74">
        <v>132455283.39</v>
      </c>
      <c r="F22" s="75">
        <v>227339646.63999999</v>
      </c>
      <c r="G22" s="75">
        <v>131979082.27</v>
      </c>
      <c r="H22" s="75">
        <v>132455283.39</v>
      </c>
      <c r="I22" s="5">
        <f t="shared" si="0"/>
        <v>192882.04999998212</v>
      </c>
      <c r="J22" s="6">
        <f t="shared" si="0"/>
        <v>0</v>
      </c>
      <c r="K22" s="6">
        <f t="shared" si="0"/>
        <v>0</v>
      </c>
      <c r="L22" s="7">
        <f t="shared" si="1"/>
        <v>8.4915165024753492E-2</v>
      </c>
      <c r="M22" s="7">
        <f t="shared" si="1"/>
        <v>0</v>
      </c>
      <c r="N22" s="7">
        <f t="shared" si="1"/>
        <v>0</v>
      </c>
    </row>
    <row r="23" spans="1:14">
      <c r="A23" s="4" t="s">
        <v>43</v>
      </c>
      <c r="B23" s="78" t="s">
        <v>44</v>
      </c>
      <c r="C23" s="74">
        <v>1994393.1</v>
      </c>
      <c r="D23" s="74">
        <v>1662913.75</v>
      </c>
      <c r="E23" s="74">
        <v>1662913.75</v>
      </c>
      <c r="F23" s="75">
        <v>1994393.1</v>
      </c>
      <c r="G23" s="75">
        <v>1662913.75</v>
      </c>
      <c r="H23" s="75">
        <v>1662913.75</v>
      </c>
      <c r="I23" s="5">
        <f t="shared" si="0"/>
        <v>0</v>
      </c>
      <c r="J23" s="6">
        <f t="shared" si="0"/>
        <v>0</v>
      </c>
      <c r="K23" s="6">
        <f t="shared" si="0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</row>
    <row r="24" spans="1:14">
      <c r="A24" s="4" t="s">
        <v>45</v>
      </c>
      <c r="B24" s="78" t="s">
        <v>46</v>
      </c>
      <c r="C24" s="74">
        <v>20380240.66</v>
      </c>
      <c r="D24" s="74">
        <v>0</v>
      </c>
      <c r="E24" s="74">
        <v>0</v>
      </c>
      <c r="F24" s="75">
        <v>20380240.66</v>
      </c>
      <c r="G24" s="75">
        <v>0</v>
      </c>
      <c r="H24" s="75">
        <v>0</v>
      </c>
      <c r="I24" s="5">
        <f t="shared" si="0"/>
        <v>0</v>
      </c>
      <c r="J24" s="6">
        <f t="shared" si="0"/>
        <v>0</v>
      </c>
      <c r="K24" s="6">
        <f t="shared" si="0"/>
        <v>0</v>
      </c>
      <c r="L24" s="7">
        <f t="shared" si="1"/>
        <v>0</v>
      </c>
      <c r="M24" s="8" t="s">
        <v>24</v>
      </c>
      <c r="N24" s="8" t="s">
        <v>24</v>
      </c>
    </row>
    <row r="25" spans="1:14">
      <c r="A25" s="4" t="s">
        <v>47</v>
      </c>
      <c r="B25" s="78" t="s">
        <v>48</v>
      </c>
      <c r="C25" s="74">
        <v>202599851.08000001</v>
      </c>
      <c r="D25" s="74">
        <v>129324795.91</v>
      </c>
      <c r="E25" s="74">
        <v>129800997.03</v>
      </c>
      <c r="F25" s="75">
        <v>203197244.13</v>
      </c>
      <c r="G25" s="75">
        <v>129324795.91</v>
      </c>
      <c r="H25" s="75">
        <v>129800997.03</v>
      </c>
      <c r="I25" s="5">
        <f t="shared" si="0"/>
        <v>597393.04999998212</v>
      </c>
      <c r="J25" s="6">
        <f t="shared" si="0"/>
        <v>0</v>
      </c>
      <c r="K25" s="6">
        <f t="shared" si="0"/>
        <v>0</v>
      </c>
      <c r="L25" s="7">
        <f t="shared" si="1"/>
        <v>0.2948635188108284</v>
      </c>
      <c r="M25" s="7">
        <f t="shared" si="1"/>
        <v>0</v>
      </c>
      <c r="N25" s="7">
        <f t="shared" si="1"/>
        <v>0</v>
      </c>
    </row>
    <row r="26" spans="1:14">
      <c r="A26" s="4" t="s">
        <v>49</v>
      </c>
      <c r="B26" s="78" t="s">
        <v>50</v>
      </c>
      <c r="C26" s="74">
        <v>30700</v>
      </c>
      <c r="D26" s="74">
        <v>4806.6099999999997</v>
      </c>
      <c r="E26" s="74">
        <v>4806.6099999999997</v>
      </c>
      <c r="F26" s="75">
        <v>30700</v>
      </c>
      <c r="G26" s="75">
        <v>4806.6099999999997</v>
      </c>
      <c r="H26" s="75">
        <v>4806.6099999999997</v>
      </c>
      <c r="I26" s="5">
        <f t="shared" si="0"/>
        <v>0</v>
      </c>
      <c r="J26" s="6">
        <f t="shared" si="0"/>
        <v>0</v>
      </c>
      <c r="K26" s="6">
        <f t="shared" si="0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</row>
    <row r="27" spans="1:14">
      <c r="A27" s="4" t="s">
        <v>51</v>
      </c>
      <c r="B27" s="78" t="s">
        <v>52</v>
      </c>
      <c r="C27" s="74">
        <v>2141579.75</v>
      </c>
      <c r="D27" s="74">
        <v>986566</v>
      </c>
      <c r="E27" s="74">
        <v>986566</v>
      </c>
      <c r="F27" s="75">
        <v>1737068.75</v>
      </c>
      <c r="G27" s="75">
        <v>986566</v>
      </c>
      <c r="H27" s="75">
        <v>986566</v>
      </c>
      <c r="I27" s="5">
        <f t="shared" si="0"/>
        <v>-404511</v>
      </c>
      <c r="J27" s="6">
        <f t="shared" si="0"/>
        <v>0</v>
      </c>
      <c r="K27" s="6">
        <f t="shared" si="0"/>
        <v>0</v>
      </c>
      <c r="L27" s="7">
        <f t="shared" si="1"/>
        <v>-18.888439713720672</v>
      </c>
      <c r="M27" s="7">
        <f t="shared" si="1"/>
        <v>0</v>
      </c>
      <c r="N27" s="7">
        <f t="shared" si="1"/>
        <v>0</v>
      </c>
    </row>
    <row r="28" spans="1:14">
      <c r="A28" s="4" t="s">
        <v>53</v>
      </c>
      <c r="B28" s="78" t="s">
        <v>54</v>
      </c>
      <c r="C28" s="74">
        <v>376262997.76999998</v>
      </c>
      <c r="D28" s="74">
        <v>114514390.12</v>
      </c>
      <c r="E28" s="74">
        <v>115797510.06</v>
      </c>
      <c r="F28" s="75">
        <v>375075730.66000003</v>
      </c>
      <c r="G28" s="75">
        <v>114514390.12</v>
      </c>
      <c r="H28" s="75">
        <v>115797510.06</v>
      </c>
      <c r="I28" s="5">
        <f t="shared" si="0"/>
        <v>-1187267.1099999547</v>
      </c>
      <c r="J28" s="6">
        <f t="shared" si="0"/>
        <v>0</v>
      </c>
      <c r="K28" s="6">
        <f t="shared" si="0"/>
        <v>0</v>
      </c>
      <c r="L28" s="7">
        <f t="shared" si="1"/>
        <v>-0.3155418196943458</v>
      </c>
      <c r="M28" s="7">
        <f t="shared" si="1"/>
        <v>0</v>
      </c>
      <c r="N28" s="7">
        <f t="shared" si="1"/>
        <v>0</v>
      </c>
    </row>
    <row r="29" spans="1:14">
      <c r="A29" s="4" t="s">
        <v>55</v>
      </c>
      <c r="B29" s="78" t="s">
        <v>56</v>
      </c>
      <c r="C29" s="74">
        <v>15041619.18</v>
      </c>
      <c r="D29" s="74">
        <v>9453940.3900000006</v>
      </c>
      <c r="E29" s="74">
        <v>9453940.3900000006</v>
      </c>
      <c r="F29" s="75">
        <v>14876828.09</v>
      </c>
      <c r="G29" s="75">
        <v>9453940.3900000006</v>
      </c>
      <c r="H29" s="75">
        <v>9453940.3900000006</v>
      </c>
      <c r="I29" s="5">
        <f t="shared" si="0"/>
        <v>-164791.08999999985</v>
      </c>
      <c r="J29" s="6">
        <f t="shared" si="0"/>
        <v>0</v>
      </c>
      <c r="K29" s="6">
        <f t="shared" si="0"/>
        <v>0</v>
      </c>
      <c r="L29" s="7">
        <f t="shared" si="1"/>
        <v>-1.0955674919566718</v>
      </c>
      <c r="M29" s="7">
        <f t="shared" si="1"/>
        <v>0</v>
      </c>
      <c r="N29" s="7">
        <f t="shared" si="1"/>
        <v>0</v>
      </c>
    </row>
    <row r="30" spans="1:14">
      <c r="A30" s="4" t="s">
        <v>57</v>
      </c>
      <c r="B30" s="78" t="s">
        <v>58</v>
      </c>
      <c r="C30" s="74">
        <v>4547307.45</v>
      </c>
      <c r="D30" s="74">
        <v>45000</v>
      </c>
      <c r="E30" s="74">
        <v>45000</v>
      </c>
      <c r="F30" s="75">
        <v>4547307.45</v>
      </c>
      <c r="G30" s="75">
        <v>45000</v>
      </c>
      <c r="H30" s="75">
        <v>45000</v>
      </c>
      <c r="I30" s="5">
        <f t="shared" si="0"/>
        <v>0</v>
      </c>
      <c r="J30" s="6">
        <f t="shared" si="0"/>
        <v>0</v>
      </c>
      <c r="K30" s="6">
        <f t="shared" si="0"/>
        <v>0</v>
      </c>
      <c r="L30" s="7">
        <f t="shared" si="1"/>
        <v>0</v>
      </c>
      <c r="M30" s="7">
        <f t="shared" si="1"/>
        <v>0</v>
      </c>
      <c r="N30" s="7">
        <f t="shared" si="1"/>
        <v>0</v>
      </c>
    </row>
    <row r="31" spans="1:14">
      <c r="A31" s="4" t="s">
        <v>59</v>
      </c>
      <c r="B31" s="78" t="s">
        <v>60</v>
      </c>
      <c r="C31" s="74">
        <v>92591177.950000003</v>
      </c>
      <c r="D31" s="74">
        <v>4462947.37</v>
      </c>
      <c r="E31" s="74">
        <v>4462947.37</v>
      </c>
      <c r="F31" s="75">
        <v>92591177.950000003</v>
      </c>
      <c r="G31" s="75">
        <v>4462947.37</v>
      </c>
      <c r="H31" s="75">
        <v>4462947.37</v>
      </c>
      <c r="I31" s="5">
        <f t="shared" si="0"/>
        <v>0</v>
      </c>
      <c r="J31" s="6">
        <f t="shared" si="0"/>
        <v>0</v>
      </c>
      <c r="K31" s="6">
        <f t="shared" si="0"/>
        <v>0</v>
      </c>
      <c r="L31" s="7">
        <f t="shared" si="1"/>
        <v>0</v>
      </c>
      <c r="M31" s="7">
        <f t="shared" si="1"/>
        <v>0</v>
      </c>
      <c r="N31" s="7">
        <f t="shared" si="1"/>
        <v>0</v>
      </c>
    </row>
    <row r="32" spans="1:14" ht="25.5">
      <c r="A32" s="4" t="s">
        <v>61</v>
      </c>
      <c r="B32" s="78" t="s">
        <v>62</v>
      </c>
      <c r="C32" s="74">
        <v>264082893.19</v>
      </c>
      <c r="D32" s="74">
        <v>100552502.36</v>
      </c>
      <c r="E32" s="74">
        <v>101835622.3</v>
      </c>
      <c r="F32" s="75">
        <v>263060417.16999999</v>
      </c>
      <c r="G32" s="75">
        <v>100552502.36</v>
      </c>
      <c r="H32" s="75">
        <v>101835622.3</v>
      </c>
      <c r="I32" s="5">
        <f t="shared" si="0"/>
        <v>-1022476.0200000107</v>
      </c>
      <c r="J32" s="6">
        <f t="shared" si="0"/>
        <v>0</v>
      </c>
      <c r="K32" s="6">
        <f t="shared" si="0"/>
        <v>0</v>
      </c>
      <c r="L32" s="7">
        <f t="shared" si="1"/>
        <v>-0.38717995234335945</v>
      </c>
      <c r="M32" s="7">
        <f t="shared" si="1"/>
        <v>0</v>
      </c>
      <c r="N32" s="7">
        <f t="shared" si="1"/>
        <v>0</v>
      </c>
    </row>
    <row r="33" spans="1:14">
      <c r="A33" s="4" t="s">
        <v>63</v>
      </c>
      <c r="B33" s="78" t="s">
        <v>64</v>
      </c>
      <c r="C33" s="74">
        <v>11561731.140000001</v>
      </c>
      <c r="D33" s="74">
        <v>2616514.65</v>
      </c>
      <c r="E33" s="74">
        <v>2616514.65</v>
      </c>
      <c r="F33" s="75">
        <v>10826351.710000001</v>
      </c>
      <c r="G33" s="75">
        <v>2616514.65</v>
      </c>
      <c r="H33" s="75">
        <v>2616514.65</v>
      </c>
      <c r="I33" s="5">
        <f t="shared" si="0"/>
        <v>-735379.4299999997</v>
      </c>
      <c r="J33" s="6">
        <f t="shared" si="0"/>
        <v>0</v>
      </c>
      <c r="K33" s="6">
        <f t="shared" si="0"/>
        <v>0</v>
      </c>
      <c r="L33" s="7">
        <f t="shared" si="1"/>
        <v>-6.3604612587453744</v>
      </c>
      <c r="M33" s="7">
        <f t="shared" si="1"/>
        <v>0</v>
      </c>
      <c r="N33" s="7">
        <f t="shared" si="1"/>
        <v>0</v>
      </c>
    </row>
    <row r="34" spans="1:14">
      <c r="A34" s="4" t="s">
        <v>65</v>
      </c>
      <c r="B34" s="78" t="s">
        <v>66</v>
      </c>
      <c r="C34" s="74">
        <v>11561731.140000001</v>
      </c>
      <c r="D34" s="74">
        <v>2616514.65</v>
      </c>
      <c r="E34" s="74">
        <v>2616514.65</v>
      </c>
      <c r="F34" s="75">
        <v>10826351.710000001</v>
      </c>
      <c r="G34" s="75">
        <v>2616514.65</v>
      </c>
      <c r="H34" s="75">
        <v>2616514.65</v>
      </c>
      <c r="I34" s="5">
        <f t="shared" si="0"/>
        <v>-735379.4299999997</v>
      </c>
      <c r="J34" s="6">
        <f t="shared" si="0"/>
        <v>0</v>
      </c>
      <c r="K34" s="6">
        <f t="shared" si="0"/>
        <v>0</v>
      </c>
      <c r="L34" s="7">
        <f t="shared" si="1"/>
        <v>-6.3604612587453744</v>
      </c>
      <c r="M34" s="7">
        <f t="shared" si="1"/>
        <v>0</v>
      </c>
      <c r="N34" s="7">
        <f t="shared" si="1"/>
        <v>0</v>
      </c>
    </row>
    <row r="35" spans="1:14">
      <c r="A35" s="4" t="s">
        <v>67</v>
      </c>
      <c r="B35" s="78" t="s">
        <v>68</v>
      </c>
      <c r="C35" s="74">
        <v>1842373916.9000001</v>
      </c>
      <c r="D35" s="74">
        <v>1733927542.3800001</v>
      </c>
      <c r="E35" s="74">
        <v>1808430700.6500001</v>
      </c>
      <c r="F35" s="75">
        <v>1845240134.8399999</v>
      </c>
      <c r="G35" s="75">
        <v>1733927542.3800001</v>
      </c>
      <c r="H35" s="75">
        <v>1808430700.6500001</v>
      </c>
      <c r="I35" s="5">
        <f t="shared" si="0"/>
        <v>2866217.9399998188</v>
      </c>
      <c r="J35" s="6">
        <f t="shared" si="0"/>
        <v>0</v>
      </c>
      <c r="K35" s="6">
        <f t="shared" si="0"/>
        <v>0</v>
      </c>
      <c r="L35" s="7">
        <f t="shared" si="1"/>
        <v>0.1555719994572371</v>
      </c>
      <c r="M35" s="7">
        <f t="shared" si="1"/>
        <v>0</v>
      </c>
      <c r="N35" s="7">
        <f t="shared" si="1"/>
        <v>0</v>
      </c>
    </row>
    <row r="36" spans="1:14">
      <c r="A36" s="4" t="s">
        <v>69</v>
      </c>
      <c r="B36" s="78" t="s">
        <v>70</v>
      </c>
      <c r="C36" s="74">
        <v>768810994.01999998</v>
      </c>
      <c r="D36" s="74">
        <v>713158224.44000006</v>
      </c>
      <c r="E36" s="74">
        <v>765883334.63</v>
      </c>
      <c r="F36" s="75">
        <v>769383094.01999998</v>
      </c>
      <c r="G36" s="75">
        <v>713158224.44000006</v>
      </c>
      <c r="H36" s="75">
        <v>765883334.63</v>
      </c>
      <c r="I36" s="5">
        <f t="shared" si="0"/>
        <v>572100</v>
      </c>
      <c r="J36" s="6">
        <f t="shared" si="0"/>
        <v>0</v>
      </c>
      <c r="K36" s="6">
        <f t="shared" si="0"/>
        <v>0</v>
      </c>
      <c r="L36" s="7">
        <f t="shared" si="1"/>
        <v>7.4413608084427096E-2</v>
      </c>
      <c r="M36" s="7">
        <f t="shared" si="1"/>
        <v>0</v>
      </c>
      <c r="N36" s="7">
        <f t="shared" si="1"/>
        <v>0</v>
      </c>
    </row>
    <row r="37" spans="1:14">
      <c r="A37" s="4" t="s">
        <v>71</v>
      </c>
      <c r="B37" s="78" t="s">
        <v>72</v>
      </c>
      <c r="C37" s="74">
        <v>783005672.04999995</v>
      </c>
      <c r="D37" s="74">
        <v>791285202.71000004</v>
      </c>
      <c r="E37" s="74">
        <v>802800255.63</v>
      </c>
      <c r="F37" s="75">
        <v>782563731.36000001</v>
      </c>
      <c r="G37" s="75">
        <v>791285202.71000004</v>
      </c>
      <c r="H37" s="75">
        <v>802800255.63</v>
      </c>
      <c r="I37" s="5">
        <f t="shared" si="0"/>
        <v>-441940.68999993801</v>
      </c>
      <c r="J37" s="6">
        <f t="shared" si="0"/>
        <v>0</v>
      </c>
      <c r="K37" s="6">
        <f t="shared" si="0"/>
        <v>0</v>
      </c>
      <c r="L37" s="7">
        <f t="shared" si="1"/>
        <v>-5.6441569426041838E-2</v>
      </c>
      <c r="M37" s="7">
        <f t="shared" si="1"/>
        <v>0</v>
      </c>
      <c r="N37" s="7">
        <f t="shared" si="1"/>
        <v>0</v>
      </c>
    </row>
    <row r="38" spans="1:14">
      <c r="A38" s="4" t="s">
        <v>73</v>
      </c>
      <c r="B38" s="78" t="s">
        <v>74</v>
      </c>
      <c r="C38" s="74">
        <v>130576540.11</v>
      </c>
      <c r="D38" s="74">
        <v>126994872.14</v>
      </c>
      <c r="E38" s="74">
        <v>134218235</v>
      </c>
      <c r="F38" s="75">
        <v>132742590.03</v>
      </c>
      <c r="G38" s="75">
        <v>126994872.14</v>
      </c>
      <c r="H38" s="75">
        <v>134218235</v>
      </c>
      <c r="I38" s="5">
        <f t="shared" si="0"/>
        <v>2166049.9200000018</v>
      </c>
      <c r="J38" s="6">
        <f t="shared" si="0"/>
        <v>0</v>
      </c>
      <c r="K38" s="6">
        <f t="shared" si="0"/>
        <v>0</v>
      </c>
      <c r="L38" s="7">
        <f t="shared" si="1"/>
        <v>1.6588354371890119</v>
      </c>
      <c r="M38" s="7">
        <f t="shared" si="1"/>
        <v>0</v>
      </c>
      <c r="N38" s="7">
        <f t="shared" si="1"/>
        <v>0</v>
      </c>
    </row>
    <row r="39" spans="1:14">
      <c r="A39" s="4" t="s">
        <v>75</v>
      </c>
      <c r="B39" s="78" t="s">
        <v>76</v>
      </c>
      <c r="C39" s="74">
        <v>34325796.039999999</v>
      </c>
      <c r="D39" s="74">
        <v>27819162.32</v>
      </c>
      <c r="E39" s="74">
        <v>28801806.91</v>
      </c>
      <c r="F39" s="75">
        <v>34606020.469999999</v>
      </c>
      <c r="G39" s="75">
        <v>27819162.32</v>
      </c>
      <c r="H39" s="75">
        <v>28801806.91</v>
      </c>
      <c r="I39" s="5">
        <f t="shared" si="0"/>
        <v>280224.4299999997</v>
      </c>
      <c r="J39" s="6">
        <f t="shared" si="0"/>
        <v>0</v>
      </c>
      <c r="K39" s="6">
        <f t="shared" si="0"/>
        <v>0</v>
      </c>
      <c r="L39" s="7">
        <f t="shared" si="1"/>
        <v>0.81636687951373688</v>
      </c>
      <c r="M39" s="7">
        <f t="shared" si="1"/>
        <v>0</v>
      </c>
      <c r="N39" s="7">
        <f t="shared" si="1"/>
        <v>0</v>
      </c>
    </row>
    <row r="40" spans="1:14">
      <c r="A40" s="4" t="s">
        <v>77</v>
      </c>
      <c r="B40" s="78" t="s">
        <v>78</v>
      </c>
      <c r="C40" s="74">
        <v>125654914.68000001</v>
      </c>
      <c r="D40" s="74">
        <v>74670080.769999996</v>
      </c>
      <c r="E40" s="74">
        <v>76727068.480000004</v>
      </c>
      <c r="F40" s="75">
        <v>125944698.95999999</v>
      </c>
      <c r="G40" s="75">
        <v>74670080.769999996</v>
      </c>
      <c r="H40" s="75">
        <v>76727068.480000004</v>
      </c>
      <c r="I40" s="5">
        <f t="shared" si="0"/>
        <v>289784.27999998629</v>
      </c>
      <c r="J40" s="6">
        <f t="shared" si="0"/>
        <v>0</v>
      </c>
      <c r="K40" s="6">
        <f t="shared" si="0"/>
        <v>0</v>
      </c>
      <c r="L40" s="7">
        <f t="shared" si="1"/>
        <v>0.23061913713280546</v>
      </c>
      <c r="M40" s="7">
        <f t="shared" si="1"/>
        <v>0</v>
      </c>
      <c r="N40" s="7">
        <f t="shared" si="1"/>
        <v>0</v>
      </c>
    </row>
    <row r="41" spans="1:14">
      <c r="A41" s="4" t="s">
        <v>79</v>
      </c>
      <c r="B41" s="78" t="s">
        <v>80</v>
      </c>
      <c r="C41" s="74">
        <v>218581473.06999999</v>
      </c>
      <c r="D41" s="74">
        <v>110535539.37</v>
      </c>
      <c r="E41" s="74">
        <v>116744192.23999999</v>
      </c>
      <c r="F41" s="75">
        <v>218581471.99000001</v>
      </c>
      <c r="G41" s="75">
        <v>110535539.37</v>
      </c>
      <c r="H41" s="75">
        <v>116744192.23999999</v>
      </c>
      <c r="I41" s="5">
        <f t="shared" si="0"/>
        <v>-1.0799999833106995</v>
      </c>
      <c r="J41" s="6">
        <f t="shared" si="0"/>
        <v>0</v>
      </c>
      <c r="K41" s="6">
        <f t="shared" si="0"/>
        <v>0</v>
      </c>
      <c r="L41" s="7">
        <f t="shared" si="1"/>
        <v>-4.9409493385610403E-7</v>
      </c>
      <c r="M41" s="7">
        <f t="shared" si="1"/>
        <v>0</v>
      </c>
      <c r="N41" s="7">
        <f t="shared" si="1"/>
        <v>0</v>
      </c>
    </row>
    <row r="42" spans="1:14">
      <c r="A42" s="4" t="s">
        <v>81</v>
      </c>
      <c r="B42" s="78" t="s">
        <v>82</v>
      </c>
      <c r="C42" s="74">
        <v>193401822.75</v>
      </c>
      <c r="D42" s="74">
        <v>85809877.599999994</v>
      </c>
      <c r="E42" s="74">
        <v>91707426.689999998</v>
      </c>
      <c r="F42" s="75">
        <v>193401822.08000001</v>
      </c>
      <c r="G42" s="75">
        <v>85809877.599999994</v>
      </c>
      <c r="H42" s="75">
        <v>91707426.689999998</v>
      </c>
      <c r="I42" s="5">
        <f t="shared" si="0"/>
        <v>-0.66999998688697815</v>
      </c>
      <c r="J42" s="6">
        <f t="shared" si="0"/>
        <v>0</v>
      </c>
      <c r="K42" s="6">
        <f t="shared" si="0"/>
        <v>0</v>
      </c>
      <c r="L42" s="7">
        <f t="shared" si="1"/>
        <v>-3.464289903831741E-7</v>
      </c>
      <c r="M42" s="7">
        <f t="shared" si="1"/>
        <v>0</v>
      </c>
      <c r="N42" s="7">
        <f t="shared" si="1"/>
        <v>0</v>
      </c>
    </row>
    <row r="43" spans="1:14">
      <c r="A43" s="4" t="s">
        <v>83</v>
      </c>
      <c r="B43" s="78" t="s">
        <v>84</v>
      </c>
      <c r="C43" s="74">
        <v>25179650.32</v>
      </c>
      <c r="D43" s="74">
        <v>24725661.77</v>
      </c>
      <c r="E43" s="74">
        <v>25036765.550000001</v>
      </c>
      <c r="F43" s="75">
        <v>25179649.91</v>
      </c>
      <c r="G43" s="75">
        <v>24725661.77</v>
      </c>
      <c r="H43" s="75">
        <v>25036765.550000001</v>
      </c>
      <c r="I43" s="5">
        <f t="shared" si="0"/>
        <v>-0.41000000014901161</v>
      </c>
      <c r="J43" s="6">
        <f t="shared" si="0"/>
        <v>0</v>
      </c>
      <c r="K43" s="6">
        <f t="shared" si="0"/>
        <v>0</v>
      </c>
      <c r="L43" s="7">
        <f t="shared" si="1"/>
        <v>-1.6282990173976941E-6</v>
      </c>
      <c r="M43" s="7">
        <f t="shared" si="1"/>
        <v>0</v>
      </c>
      <c r="N43" s="7">
        <f t="shared" si="1"/>
        <v>0</v>
      </c>
    </row>
    <row r="44" spans="1:14">
      <c r="A44" s="4" t="s">
        <v>85</v>
      </c>
      <c r="B44" s="78" t="s">
        <v>86</v>
      </c>
      <c r="C44" s="74">
        <v>1613839</v>
      </c>
      <c r="D44" s="74">
        <v>1099000</v>
      </c>
      <c r="E44" s="74">
        <v>1099000</v>
      </c>
      <c r="F44" s="75">
        <v>1613839</v>
      </c>
      <c r="G44" s="75">
        <v>1099000</v>
      </c>
      <c r="H44" s="75">
        <v>1099000</v>
      </c>
      <c r="I44" s="5">
        <f t="shared" si="0"/>
        <v>0</v>
      </c>
      <c r="J44" s="6">
        <f t="shared" si="0"/>
        <v>0</v>
      </c>
      <c r="K44" s="6">
        <f t="shared" si="0"/>
        <v>0</v>
      </c>
      <c r="L44" s="7">
        <f t="shared" si="1"/>
        <v>0</v>
      </c>
      <c r="M44" s="7">
        <f t="shared" si="1"/>
        <v>0</v>
      </c>
      <c r="N44" s="7">
        <f t="shared" si="1"/>
        <v>0</v>
      </c>
    </row>
    <row r="45" spans="1:14">
      <c r="A45" s="4" t="s">
        <v>87</v>
      </c>
      <c r="B45" s="78" t="s">
        <v>88</v>
      </c>
      <c r="C45" s="74">
        <v>1613839</v>
      </c>
      <c r="D45" s="74">
        <v>1099000</v>
      </c>
      <c r="E45" s="74">
        <v>1099000</v>
      </c>
      <c r="F45" s="75">
        <v>1613839</v>
      </c>
      <c r="G45" s="75">
        <v>1099000</v>
      </c>
      <c r="H45" s="75">
        <v>1099000</v>
      </c>
      <c r="I45" s="5">
        <f t="shared" si="0"/>
        <v>0</v>
      </c>
      <c r="J45" s="6">
        <f t="shared" si="0"/>
        <v>0</v>
      </c>
      <c r="K45" s="6">
        <f t="shared" si="0"/>
        <v>0</v>
      </c>
      <c r="L45" s="7">
        <f t="shared" si="1"/>
        <v>0</v>
      </c>
      <c r="M45" s="7">
        <f t="shared" si="1"/>
        <v>0</v>
      </c>
      <c r="N45" s="7">
        <f t="shared" si="1"/>
        <v>0</v>
      </c>
    </row>
    <row r="46" spans="1:14">
      <c r="A46" s="4" t="s">
        <v>89</v>
      </c>
      <c r="B46" s="78" t="s">
        <v>90</v>
      </c>
      <c r="C46" s="74">
        <v>130439957.90000001</v>
      </c>
      <c r="D46" s="74">
        <v>129973781.94</v>
      </c>
      <c r="E46" s="74">
        <v>129762151</v>
      </c>
      <c r="F46" s="75">
        <v>129298281.98</v>
      </c>
      <c r="G46" s="75">
        <v>129973781.94</v>
      </c>
      <c r="H46" s="75">
        <v>129762151</v>
      </c>
      <c r="I46" s="5">
        <f t="shared" si="0"/>
        <v>-1141675.9200000018</v>
      </c>
      <c r="J46" s="6">
        <f t="shared" si="0"/>
        <v>0</v>
      </c>
      <c r="K46" s="6">
        <f t="shared" si="0"/>
        <v>0</v>
      </c>
      <c r="L46" s="7">
        <f t="shared" si="1"/>
        <v>-0.8752501444957943</v>
      </c>
      <c r="M46" s="7">
        <f t="shared" si="1"/>
        <v>0</v>
      </c>
      <c r="N46" s="7">
        <f t="shared" si="1"/>
        <v>0</v>
      </c>
    </row>
    <row r="47" spans="1:14">
      <c r="A47" s="4" t="s">
        <v>91</v>
      </c>
      <c r="B47" s="78" t="s">
        <v>92</v>
      </c>
      <c r="C47" s="74">
        <v>5151780.42</v>
      </c>
      <c r="D47" s="74">
        <v>5153445</v>
      </c>
      <c r="E47" s="74">
        <v>5359583</v>
      </c>
      <c r="F47" s="75">
        <v>5157400.0199999996</v>
      </c>
      <c r="G47" s="75">
        <v>5153445</v>
      </c>
      <c r="H47" s="75">
        <v>5359583</v>
      </c>
      <c r="I47" s="5">
        <f t="shared" si="0"/>
        <v>5619.5999999996275</v>
      </c>
      <c r="J47" s="6">
        <f t="shared" si="0"/>
        <v>0</v>
      </c>
      <c r="K47" s="6">
        <f t="shared" si="0"/>
        <v>0</v>
      </c>
      <c r="L47" s="7">
        <f t="shared" si="1"/>
        <v>0.10908073601474655</v>
      </c>
      <c r="M47" s="7">
        <f t="shared" si="1"/>
        <v>0</v>
      </c>
      <c r="N47" s="7">
        <f t="shared" si="1"/>
        <v>0</v>
      </c>
    </row>
    <row r="48" spans="1:14">
      <c r="A48" s="4" t="s">
        <v>93</v>
      </c>
      <c r="B48" s="78" t="s">
        <v>94</v>
      </c>
      <c r="C48" s="74">
        <v>3652290.73</v>
      </c>
      <c r="D48" s="74">
        <v>6158100</v>
      </c>
      <c r="E48" s="74">
        <v>6165500</v>
      </c>
      <c r="F48" s="75">
        <v>2504995.21</v>
      </c>
      <c r="G48" s="75">
        <v>6158100</v>
      </c>
      <c r="H48" s="75">
        <v>6165500</v>
      </c>
      <c r="I48" s="5">
        <f t="shared" si="0"/>
        <v>-1147295.52</v>
      </c>
      <c r="J48" s="6">
        <f t="shared" si="0"/>
        <v>0</v>
      </c>
      <c r="K48" s="6">
        <f t="shared" si="0"/>
        <v>0</v>
      </c>
      <c r="L48" s="7">
        <f t="shared" si="1"/>
        <v>-31.413039235241826</v>
      </c>
      <c r="M48" s="7">
        <f t="shared" si="1"/>
        <v>0</v>
      </c>
      <c r="N48" s="7">
        <f t="shared" si="1"/>
        <v>0</v>
      </c>
    </row>
    <row r="49" spans="1:14">
      <c r="A49" s="4" t="s">
        <v>95</v>
      </c>
      <c r="B49" s="78" t="s">
        <v>96</v>
      </c>
      <c r="C49" s="74">
        <v>121135886.75</v>
      </c>
      <c r="D49" s="74">
        <v>118162236.94</v>
      </c>
      <c r="E49" s="74">
        <v>117737068</v>
      </c>
      <c r="F49" s="75">
        <v>121135886.75</v>
      </c>
      <c r="G49" s="75">
        <v>118162236.94</v>
      </c>
      <c r="H49" s="75">
        <v>117737068</v>
      </c>
      <c r="I49" s="5">
        <f t="shared" si="0"/>
        <v>0</v>
      </c>
      <c r="J49" s="6">
        <f t="shared" si="0"/>
        <v>0</v>
      </c>
      <c r="K49" s="6">
        <f t="shared" si="0"/>
        <v>0</v>
      </c>
      <c r="L49" s="7">
        <f t="shared" si="1"/>
        <v>0</v>
      </c>
      <c r="M49" s="7">
        <f t="shared" si="1"/>
        <v>0</v>
      </c>
      <c r="N49" s="7">
        <f t="shared" si="1"/>
        <v>0</v>
      </c>
    </row>
    <row r="50" spans="1:14">
      <c r="A50" s="4" t="s">
        <v>97</v>
      </c>
      <c r="B50" s="78" t="s">
        <v>98</v>
      </c>
      <c r="C50" s="74">
        <v>500000</v>
      </c>
      <c r="D50" s="74">
        <v>500000</v>
      </c>
      <c r="E50" s="74">
        <v>500000</v>
      </c>
      <c r="F50" s="75">
        <v>500000</v>
      </c>
      <c r="G50" s="75">
        <v>500000</v>
      </c>
      <c r="H50" s="75">
        <v>500000</v>
      </c>
      <c r="I50" s="5">
        <f t="shared" si="0"/>
        <v>0</v>
      </c>
      <c r="J50" s="6">
        <f t="shared" si="0"/>
        <v>0</v>
      </c>
      <c r="K50" s="6">
        <f t="shared" si="0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</row>
    <row r="51" spans="1:14">
      <c r="A51" s="4" t="s">
        <v>99</v>
      </c>
      <c r="B51" s="78" t="s">
        <v>100</v>
      </c>
      <c r="C51" s="74">
        <v>200090567.63</v>
      </c>
      <c r="D51" s="74">
        <v>149942649</v>
      </c>
      <c r="E51" s="74">
        <v>152731801</v>
      </c>
      <c r="F51" s="75">
        <v>200090567.63</v>
      </c>
      <c r="G51" s="75">
        <v>149942649</v>
      </c>
      <c r="H51" s="75">
        <v>152731801</v>
      </c>
      <c r="I51" s="5">
        <f t="shared" si="0"/>
        <v>0</v>
      </c>
      <c r="J51" s="6">
        <f t="shared" si="0"/>
        <v>0</v>
      </c>
      <c r="K51" s="6">
        <f t="shared" si="0"/>
        <v>0</v>
      </c>
      <c r="L51" s="7">
        <f t="shared" si="1"/>
        <v>0</v>
      </c>
      <c r="M51" s="7">
        <f t="shared" si="1"/>
        <v>0</v>
      </c>
      <c r="N51" s="7">
        <f t="shared" si="1"/>
        <v>0</v>
      </c>
    </row>
    <row r="52" spans="1:14">
      <c r="A52" s="4" t="s">
        <v>101</v>
      </c>
      <c r="B52" s="78" t="s">
        <v>102</v>
      </c>
      <c r="C52" s="74">
        <v>59317105.299999997</v>
      </c>
      <c r="D52" s="74">
        <v>60045501</v>
      </c>
      <c r="E52" s="74">
        <v>60834104</v>
      </c>
      <c r="F52" s="75">
        <v>59317105.299999997</v>
      </c>
      <c r="G52" s="75">
        <v>60045501</v>
      </c>
      <c r="H52" s="75">
        <v>60834104</v>
      </c>
      <c r="I52" s="5">
        <f t="shared" si="0"/>
        <v>0</v>
      </c>
      <c r="J52" s="6">
        <f t="shared" si="0"/>
        <v>0</v>
      </c>
      <c r="K52" s="6">
        <f t="shared" si="0"/>
        <v>0</v>
      </c>
      <c r="L52" s="7">
        <f t="shared" si="1"/>
        <v>0</v>
      </c>
      <c r="M52" s="7">
        <f t="shared" si="1"/>
        <v>0</v>
      </c>
      <c r="N52" s="7">
        <f t="shared" si="1"/>
        <v>0</v>
      </c>
    </row>
    <row r="53" spans="1:14">
      <c r="A53" s="4" t="s">
        <v>103</v>
      </c>
      <c r="B53" s="78" t="s">
        <v>104</v>
      </c>
      <c r="C53" s="74">
        <v>2824643.21</v>
      </c>
      <c r="D53" s="74">
        <v>3250000</v>
      </c>
      <c r="E53" s="74">
        <v>3250000</v>
      </c>
      <c r="F53" s="75">
        <v>2824643.21</v>
      </c>
      <c r="G53" s="75">
        <v>3250000</v>
      </c>
      <c r="H53" s="75">
        <v>3250000</v>
      </c>
      <c r="I53" s="5">
        <f t="shared" si="0"/>
        <v>0</v>
      </c>
      <c r="J53" s="6">
        <f t="shared" si="0"/>
        <v>0</v>
      </c>
      <c r="K53" s="6">
        <f t="shared" si="0"/>
        <v>0</v>
      </c>
      <c r="L53" s="7">
        <f t="shared" si="1"/>
        <v>0</v>
      </c>
      <c r="M53" s="7">
        <f t="shared" si="1"/>
        <v>0</v>
      </c>
      <c r="N53" s="7">
        <f t="shared" si="1"/>
        <v>0</v>
      </c>
    </row>
    <row r="54" spans="1:14">
      <c r="A54" s="4" t="s">
        <v>105</v>
      </c>
      <c r="B54" s="78" t="s">
        <v>106</v>
      </c>
      <c r="C54" s="74">
        <v>85860917.579999998</v>
      </c>
      <c r="D54" s="74">
        <v>79886158</v>
      </c>
      <c r="E54" s="74">
        <v>81667310</v>
      </c>
      <c r="F54" s="75">
        <v>85860917.579999998</v>
      </c>
      <c r="G54" s="75">
        <v>79886158</v>
      </c>
      <c r="H54" s="75">
        <v>81667310</v>
      </c>
      <c r="I54" s="5">
        <f t="shared" si="0"/>
        <v>0</v>
      </c>
      <c r="J54" s="6">
        <f t="shared" si="0"/>
        <v>0</v>
      </c>
      <c r="K54" s="6">
        <f t="shared" si="0"/>
        <v>0</v>
      </c>
      <c r="L54" s="7">
        <f t="shared" si="1"/>
        <v>0</v>
      </c>
      <c r="M54" s="7">
        <f t="shared" si="1"/>
        <v>0</v>
      </c>
      <c r="N54" s="7">
        <f t="shared" si="1"/>
        <v>0</v>
      </c>
    </row>
    <row r="55" spans="1:14" ht="25.5">
      <c r="A55" s="4" t="s">
        <v>107</v>
      </c>
      <c r="B55" s="78" t="s">
        <v>108</v>
      </c>
      <c r="C55" s="74">
        <v>52087901.539999999</v>
      </c>
      <c r="D55" s="74">
        <v>6760990</v>
      </c>
      <c r="E55" s="74">
        <v>6980387</v>
      </c>
      <c r="F55" s="75">
        <v>52087901.539999999</v>
      </c>
      <c r="G55" s="75">
        <v>6760990</v>
      </c>
      <c r="H55" s="75">
        <v>6980387</v>
      </c>
      <c r="I55" s="5">
        <f t="shared" si="0"/>
        <v>0</v>
      </c>
      <c r="J55" s="6">
        <f t="shared" si="0"/>
        <v>0</v>
      </c>
      <c r="K55" s="6">
        <f t="shared" si="0"/>
        <v>0</v>
      </c>
      <c r="L55" s="7">
        <f t="shared" si="1"/>
        <v>0</v>
      </c>
      <c r="M55" s="7">
        <f t="shared" si="1"/>
        <v>0</v>
      </c>
      <c r="N55" s="7">
        <f t="shared" si="1"/>
        <v>0</v>
      </c>
    </row>
    <row r="56" spans="1:14" ht="25.5">
      <c r="A56" s="4" t="s">
        <v>109</v>
      </c>
      <c r="B56" s="79" t="s">
        <v>110</v>
      </c>
      <c r="C56" s="74">
        <v>7082872.4400000004</v>
      </c>
      <c r="D56" s="74">
        <v>11022300.539999999</v>
      </c>
      <c r="E56" s="74">
        <v>9630000</v>
      </c>
      <c r="F56" s="75">
        <v>5186266.87</v>
      </c>
      <c r="G56" s="75">
        <v>11022300.539999999</v>
      </c>
      <c r="H56" s="75">
        <v>9630000</v>
      </c>
      <c r="I56" s="5">
        <f t="shared" si="0"/>
        <v>-1896605.5700000003</v>
      </c>
      <c r="J56" s="6">
        <f t="shared" si="0"/>
        <v>0</v>
      </c>
      <c r="K56" s="6">
        <f t="shared" si="0"/>
        <v>0</v>
      </c>
      <c r="L56" s="7">
        <f t="shared" si="1"/>
        <v>-26.777350376791489</v>
      </c>
      <c r="M56" s="7">
        <f t="shared" si="1"/>
        <v>0</v>
      </c>
      <c r="N56" s="7">
        <f t="shared" si="1"/>
        <v>0</v>
      </c>
    </row>
    <row r="57" spans="1:14" ht="25.5">
      <c r="A57" s="9" t="s">
        <v>111</v>
      </c>
      <c r="B57" s="80" t="s">
        <v>112</v>
      </c>
      <c r="C57" s="74">
        <v>7082872.4400000004</v>
      </c>
      <c r="D57" s="74">
        <v>11022300.539999999</v>
      </c>
      <c r="E57" s="74">
        <v>9630000</v>
      </c>
      <c r="F57" s="75">
        <v>5186266.87</v>
      </c>
      <c r="G57" s="75">
        <v>11022300.539999999</v>
      </c>
      <c r="H57" s="75">
        <v>9630000</v>
      </c>
      <c r="I57" s="5">
        <f t="shared" si="0"/>
        <v>-1896605.5700000003</v>
      </c>
      <c r="J57" s="6">
        <f t="shared" si="0"/>
        <v>0</v>
      </c>
      <c r="K57" s="6">
        <f t="shared" si="0"/>
        <v>0</v>
      </c>
      <c r="L57" s="7">
        <f t="shared" si="1"/>
        <v>-26.777350376791489</v>
      </c>
      <c r="M57" s="7">
        <f t="shared" si="1"/>
        <v>0</v>
      </c>
      <c r="N57" s="7">
        <f t="shared" si="1"/>
        <v>0</v>
      </c>
    </row>
    <row r="58" spans="1:14" ht="25.5">
      <c r="A58" s="10" t="s">
        <v>113</v>
      </c>
      <c r="B58" s="81"/>
      <c r="C58" s="74"/>
      <c r="D58" s="74">
        <v>30648097.649999999</v>
      </c>
      <c r="E58" s="74">
        <v>66454883.549999997</v>
      </c>
      <c r="F58" s="75"/>
      <c r="G58" s="75">
        <v>30692584.050000001</v>
      </c>
      <c r="H58" s="75">
        <v>66454883.5</v>
      </c>
      <c r="I58" s="5">
        <f t="shared" si="0"/>
        <v>0</v>
      </c>
      <c r="J58" s="6">
        <f t="shared" si="0"/>
        <v>44486.400000002235</v>
      </c>
      <c r="K58" s="6">
        <f t="shared" si="0"/>
        <v>-4.9999997019767761E-2</v>
      </c>
      <c r="L58" s="7"/>
      <c r="M58" s="7">
        <f t="shared" ref="M58:N108" si="2">G58/D58*100-100</f>
        <v>0.14515223916353648</v>
      </c>
      <c r="N58" s="7">
        <f t="shared" si="2"/>
        <v>-7.5239015018269129E-8</v>
      </c>
    </row>
    <row r="59" spans="1:14">
      <c r="A59" s="11" t="s">
        <v>114</v>
      </c>
      <c r="B59" s="12"/>
      <c r="C59" s="76">
        <f>3248335098.15+2891752</f>
        <v>3251226850.1500001</v>
      </c>
      <c r="D59" s="76">
        <f>2601486152.77+D58</f>
        <v>2632134250.4200001</v>
      </c>
      <c r="E59" s="76">
        <f>2692194168.26+E58</f>
        <v>2758649051.8100004</v>
      </c>
      <c r="F59" s="77">
        <v>3247238215.4699998</v>
      </c>
      <c r="G59" s="77">
        <v>2633913706.1000004</v>
      </c>
      <c r="H59" s="77">
        <v>2758649051.7600002</v>
      </c>
      <c r="I59" s="5">
        <f>F59-C59</f>
        <v>-3988634.6800003052</v>
      </c>
      <c r="J59" s="6">
        <f>G59-D59</f>
        <v>1779455.6800003052</v>
      </c>
      <c r="K59" s="6">
        <f>H59-E59</f>
        <v>-5.0000190734863281E-2</v>
      </c>
      <c r="L59" s="7">
        <f>F59/C59*100-100</f>
        <v>-0.12268090981766022</v>
      </c>
      <c r="M59" s="7">
        <f>G59/D59*100-100</f>
        <v>6.7605050149552426E-2</v>
      </c>
      <c r="N59" s="7">
        <f>H59/E59*100-100</f>
        <v>-1.812480832086294E-9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78"/>
  <sheetViews>
    <sheetView view="pageBreakPreview" zoomScale="85" zoomScaleSheetLayoutView="85" workbookViewId="0">
      <pane xSplit="5" ySplit="17" topLeftCell="J24" activePane="bottomRight" state="frozen"/>
      <selection pane="topRight" activeCell="F1" sqref="F1"/>
      <selection pane="bottomLeft" activeCell="A18" sqref="A18"/>
      <selection pane="bottomRight" activeCell="A28" sqref="A28"/>
    </sheetView>
  </sheetViews>
  <sheetFormatPr defaultRowHeight="15"/>
  <cols>
    <col min="1" max="1" width="56" customWidth="1"/>
    <col min="2" max="2" width="10.42578125" customWidth="1"/>
    <col min="3" max="4" width="12" style="15" bestFit="1" customWidth="1"/>
    <col min="5" max="5" width="12.140625" style="15" bestFit="1" customWidth="1"/>
    <col min="6" max="6" width="12.28515625" style="15" bestFit="1" customWidth="1"/>
    <col min="7" max="8" width="11.42578125" style="15" bestFit="1" customWidth="1"/>
    <col min="9" max="9" width="10.28515625" bestFit="1" customWidth="1"/>
    <col min="10" max="10" width="7" customWidth="1"/>
    <col min="11" max="11" width="10.140625" bestFit="1" customWidth="1"/>
    <col min="12" max="12" width="7.5703125" bestFit="1" customWidth="1"/>
    <col min="13" max="13" width="10.140625" bestFit="1" customWidth="1"/>
    <col min="14" max="14" width="7.7109375" style="14" customWidth="1"/>
    <col min="15" max="15" width="11.5703125" style="13" bestFit="1" customWidth="1"/>
    <col min="16" max="16" width="11" style="13" bestFit="1" customWidth="1"/>
    <col min="17" max="17" width="10.85546875" style="13" bestFit="1" customWidth="1"/>
    <col min="18" max="18" width="10.28515625" style="13" bestFit="1" customWidth="1"/>
    <col min="19" max="19" width="9.5703125" bestFit="1" customWidth="1"/>
    <col min="20" max="20" width="9.7109375" bestFit="1" customWidth="1"/>
  </cols>
  <sheetData>
    <row r="1" spans="1:20">
      <c r="S1" s="65" t="s">
        <v>190</v>
      </c>
      <c r="T1" s="65"/>
    </row>
    <row r="2" spans="1:20" ht="31.5" customHeight="1">
      <c r="A2" s="66" t="s">
        <v>189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5.75">
      <c r="T3" s="40"/>
    </row>
    <row r="4" spans="1:20" ht="52.5" customHeight="1">
      <c r="A4" s="57" t="s">
        <v>4</v>
      </c>
      <c r="B4" s="57" t="s">
        <v>188</v>
      </c>
      <c r="C4" s="68" t="s">
        <v>187</v>
      </c>
      <c r="D4" s="68"/>
      <c r="E4" s="68"/>
      <c r="F4" s="68" t="s">
        <v>186</v>
      </c>
      <c r="G4" s="68"/>
      <c r="H4" s="68"/>
      <c r="I4" s="69" t="s">
        <v>185</v>
      </c>
      <c r="J4" s="70"/>
      <c r="K4" s="70"/>
      <c r="L4" s="70"/>
      <c r="M4" s="70"/>
      <c r="N4" s="71"/>
      <c r="O4" s="72" t="s">
        <v>184</v>
      </c>
      <c r="P4" s="72"/>
      <c r="Q4" s="72"/>
      <c r="R4" s="73" t="s">
        <v>183</v>
      </c>
      <c r="S4" s="73"/>
      <c r="T4" s="73"/>
    </row>
    <row r="5" spans="1:20" ht="9" customHeight="1">
      <c r="A5" s="67"/>
      <c r="B5" s="67"/>
      <c r="C5" s="60" t="s">
        <v>182</v>
      </c>
      <c r="D5" s="60" t="s">
        <v>181</v>
      </c>
      <c r="E5" s="60" t="s">
        <v>180</v>
      </c>
      <c r="F5" s="60" t="s">
        <v>182</v>
      </c>
      <c r="G5" s="60" t="s">
        <v>181</v>
      </c>
      <c r="H5" s="60" t="s">
        <v>180</v>
      </c>
      <c r="I5" s="59" t="s">
        <v>182</v>
      </c>
      <c r="J5" s="59"/>
      <c r="K5" s="59" t="s">
        <v>181</v>
      </c>
      <c r="L5" s="59"/>
      <c r="M5" s="59" t="s">
        <v>180</v>
      </c>
      <c r="N5" s="59"/>
      <c r="O5" s="60" t="s">
        <v>182</v>
      </c>
      <c r="P5" s="60" t="s">
        <v>181</v>
      </c>
      <c r="Q5" s="60" t="s">
        <v>180</v>
      </c>
      <c r="R5" s="63" t="s">
        <v>182</v>
      </c>
      <c r="S5" s="57" t="s">
        <v>181</v>
      </c>
      <c r="T5" s="57" t="s">
        <v>180</v>
      </c>
    </row>
    <row r="6" spans="1:20" ht="8.25" customHeight="1">
      <c r="A6" s="67"/>
      <c r="B6" s="67"/>
      <c r="C6" s="61"/>
      <c r="D6" s="61"/>
      <c r="E6" s="61"/>
      <c r="F6" s="61"/>
      <c r="G6" s="61"/>
      <c r="H6" s="61"/>
      <c r="I6" s="59"/>
      <c r="J6" s="59"/>
      <c r="K6" s="59"/>
      <c r="L6" s="59"/>
      <c r="M6" s="59"/>
      <c r="N6" s="59"/>
      <c r="O6" s="61"/>
      <c r="P6" s="61"/>
      <c r="Q6" s="61"/>
      <c r="R6" s="64"/>
      <c r="S6" s="58"/>
      <c r="T6" s="58"/>
    </row>
    <row r="7" spans="1:20" ht="15" customHeight="1">
      <c r="A7" s="58"/>
      <c r="B7" s="58"/>
      <c r="C7" s="62"/>
      <c r="D7" s="62"/>
      <c r="E7" s="62"/>
      <c r="F7" s="62"/>
      <c r="G7" s="62"/>
      <c r="H7" s="62"/>
      <c r="I7" s="32" t="s">
        <v>179</v>
      </c>
      <c r="J7" s="32" t="s">
        <v>178</v>
      </c>
      <c r="K7" s="32" t="s">
        <v>179</v>
      </c>
      <c r="L7" s="32" t="s">
        <v>178</v>
      </c>
      <c r="M7" s="32" t="s">
        <v>179</v>
      </c>
      <c r="N7" s="32" t="s">
        <v>178</v>
      </c>
      <c r="O7" s="62"/>
      <c r="P7" s="62"/>
      <c r="Q7" s="62"/>
      <c r="R7" s="39" t="s">
        <v>177</v>
      </c>
      <c r="S7" s="32" t="s">
        <v>176</v>
      </c>
      <c r="T7" s="32" t="s">
        <v>175</v>
      </c>
    </row>
    <row r="8" spans="1:20" ht="12.75" customHeight="1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</row>
    <row r="9" spans="1:20" s="25" customFormat="1" ht="18.75" customHeight="1">
      <c r="A9" s="35" t="s">
        <v>174</v>
      </c>
      <c r="B9" s="34">
        <v>100000000</v>
      </c>
      <c r="C9" s="22">
        <f>C10+C11</f>
        <v>1748908.9</v>
      </c>
      <c r="D9" s="22">
        <f t="shared" ref="D9:E9" si="0">D10+D11</f>
        <v>1659280.0999999999</v>
      </c>
      <c r="E9" s="22">
        <f t="shared" si="0"/>
        <v>1728358.2000000002</v>
      </c>
      <c r="F9" s="22">
        <f t="shared" ref="F9:H9" si="1">F10+F11</f>
        <v>1749758.5721799999</v>
      </c>
      <c r="G9" s="22">
        <f t="shared" si="1"/>
        <v>1659280.0835299999</v>
      </c>
      <c r="H9" s="22">
        <f t="shared" si="1"/>
        <v>1728358.24743</v>
      </c>
      <c r="I9" s="20">
        <f t="shared" ref="I9:I40" si="2">F9-C9</f>
        <v>849.67217999999411</v>
      </c>
      <c r="J9" s="20">
        <f t="shared" ref="J9:J40" si="3">(I9/F9)*100</f>
        <v>4.8559395193669454E-2</v>
      </c>
      <c r="K9" s="20">
        <f t="shared" ref="K9:K40" si="4">G9-D9</f>
        <v>-1.6469999914988875E-2</v>
      </c>
      <c r="L9" s="20">
        <f t="shared" ref="L9:L19" si="5">(K9/G9)*100</f>
        <v>-9.9259914456094259E-7</v>
      </c>
      <c r="M9" s="20">
        <f t="shared" ref="M9:M40" si="6">H9-E9</f>
        <v>4.7429999802261591E-2</v>
      </c>
      <c r="N9" s="20">
        <f t="shared" ref="N9:N19" si="7">(M9/H9)*100</f>
        <v>2.7442227253978227E-6</v>
      </c>
      <c r="O9" s="22">
        <f>O10+O11</f>
        <v>1748908.9000000001</v>
      </c>
      <c r="P9" s="22">
        <f>P10+P11</f>
        <v>1659280.09</v>
      </c>
      <c r="Q9" s="22">
        <f>Q10+Q11</f>
        <v>1728358.2000000002</v>
      </c>
      <c r="R9" s="20">
        <f t="shared" ref="R9:R40" si="8">O9-F9</f>
        <v>-849.67217999976128</v>
      </c>
      <c r="S9" s="20">
        <f t="shared" ref="S9:S40" si="9">P9-G9</f>
        <v>6.4700001385062933E-3</v>
      </c>
      <c r="T9" s="20">
        <f t="shared" ref="T9:T40" si="10">Q9-H9</f>
        <v>-4.7429999802261591E-2</v>
      </c>
    </row>
    <row r="10" spans="1:20" s="30" customFormat="1" ht="13.5" customHeight="1">
      <c r="A10" s="33" t="s">
        <v>173</v>
      </c>
      <c r="B10" s="32">
        <v>110000000</v>
      </c>
      <c r="C10" s="31">
        <v>58294.2</v>
      </c>
      <c r="D10" s="31">
        <v>11618.7</v>
      </c>
      <c r="E10" s="31">
        <v>11764.6</v>
      </c>
      <c r="F10" s="21">
        <f>'[1]пр 8_для уточнения'!G6/1000</f>
        <v>57891.1106</v>
      </c>
      <c r="G10" s="21">
        <f>'[1]пр 8_для уточнения'!H6/1000</f>
        <v>19376.868329999998</v>
      </c>
      <c r="H10" s="21">
        <f>'[1]пр 8_для уточнения'!I6/1000</f>
        <v>11764.63055</v>
      </c>
      <c r="I10" s="21">
        <f t="shared" si="2"/>
        <v>-403.08939999999711</v>
      </c>
      <c r="J10" s="21">
        <f t="shared" si="3"/>
        <v>-0.69628893939374015</v>
      </c>
      <c r="K10" s="21">
        <f t="shared" si="4"/>
        <v>7758.1683299999968</v>
      </c>
      <c r="L10" s="21">
        <f t="shared" si="5"/>
        <v>40.03829823206523</v>
      </c>
      <c r="M10" s="21">
        <f t="shared" si="6"/>
        <v>3.0549999999493593E-2</v>
      </c>
      <c r="N10" s="21">
        <f t="shared" si="7"/>
        <v>2.5967666277028643E-4</v>
      </c>
      <c r="O10" s="21">
        <v>57681.3</v>
      </c>
      <c r="P10" s="21">
        <v>19376.87</v>
      </c>
      <c r="Q10" s="21">
        <v>11764.6</v>
      </c>
      <c r="R10" s="21">
        <f t="shared" si="8"/>
        <v>-209.81059999999707</v>
      </c>
      <c r="S10" s="21">
        <f t="shared" si="9"/>
        <v>1.6700000014679972E-3</v>
      </c>
      <c r="T10" s="21">
        <f t="shared" si="10"/>
        <v>-3.0549999999493593E-2</v>
      </c>
    </row>
    <row r="11" spans="1:20" s="30" customFormat="1" ht="27.75" customHeight="1">
      <c r="A11" s="33" t="s">
        <v>172</v>
      </c>
      <c r="B11" s="32">
        <v>120000000</v>
      </c>
      <c r="C11" s="31">
        <v>1690614.7</v>
      </c>
      <c r="D11" s="31">
        <v>1647661.4</v>
      </c>
      <c r="E11" s="31">
        <v>1716593.6</v>
      </c>
      <c r="F11" s="21">
        <f>'[1]пр 8_для уточнения'!G171/1000</f>
        <v>1691867.4615799999</v>
      </c>
      <c r="G11" s="21">
        <f>'[1]пр 8_для уточнения'!H171/1000</f>
        <v>1639903.2152</v>
      </c>
      <c r="H11" s="21">
        <f>'[1]пр 8_для уточнения'!I171/1000</f>
        <v>1716593.6168800001</v>
      </c>
      <c r="I11" s="21">
        <f t="shared" si="2"/>
        <v>1252.761579999933</v>
      </c>
      <c r="J11" s="21">
        <f t="shared" si="3"/>
        <v>7.404608271324073E-2</v>
      </c>
      <c r="K11" s="21">
        <f t="shared" si="4"/>
        <v>-7758.18479999993</v>
      </c>
      <c r="L11" s="21">
        <f t="shared" si="5"/>
        <v>-0.47308796812461607</v>
      </c>
      <c r="M11" s="21">
        <f t="shared" si="6"/>
        <v>1.688000001013279E-2</v>
      </c>
      <c r="N11" s="21">
        <f t="shared" si="7"/>
        <v>9.8334281592011766E-7</v>
      </c>
      <c r="O11" s="21">
        <v>1691227.6</v>
      </c>
      <c r="P11" s="21">
        <v>1639903.22</v>
      </c>
      <c r="Q11" s="21">
        <v>1716593.6</v>
      </c>
      <c r="R11" s="21">
        <f t="shared" si="8"/>
        <v>-639.86157999979332</v>
      </c>
      <c r="S11" s="21">
        <f t="shared" si="9"/>
        <v>4.7999999951571226E-3</v>
      </c>
      <c r="T11" s="21">
        <f t="shared" si="10"/>
        <v>-1.688000001013279E-2</v>
      </c>
    </row>
    <row r="12" spans="1:20" s="25" customFormat="1" ht="26.25" customHeight="1">
      <c r="A12" s="35" t="s">
        <v>171</v>
      </c>
      <c r="B12" s="34">
        <v>200000000</v>
      </c>
      <c r="C12" s="22">
        <f>C13+C14</f>
        <v>17970.8</v>
      </c>
      <c r="D12" s="22">
        <f t="shared" ref="D12:E12" si="11">D13+D14</f>
        <v>14867.8</v>
      </c>
      <c r="E12" s="22">
        <f t="shared" si="11"/>
        <v>11741.2</v>
      </c>
      <c r="F12" s="22">
        <f t="shared" ref="F12:H12" si="12">F13+F14</f>
        <v>17976.439019999998</v>
      </c>
      <c r="G12" s="22">
        <f t="shared" si="12"/>
        <v>14867.844999999999</v>
      </c>
      <c r="H12" s="22">
        <f t="shared" si="12"/>
        <v>11741.183000000001</v>
      </c>
      <c r="I12" s="20">
        <f t="shared" si="2"/>
        <v>5.639019999998709</v>
      </c>
      <c r="J12" s="20">
        <f t="shared" si="3"/>
        <v>3.1368949065634852E-2</v>
      </c>
      <c r="K12" s="20">
        <f t="shared" si="4"/>
        <v>4.500000000007276E-2</v>
      </c>
      <c r="L12" s="20">
        <f t="shared" si="5"/>
        <v>3.0266659357877862E-4</v>
      </c>
      <c r="M12" s="20">
        <f t="shared" si="6"/>
        <v>-1.6999999999825377E-2</v>
      </c>
      <c r="N12" s="20">
        <f t="shared" si="7"/>
        <v>-1.4478949863761919E-4</v>
      </c>
      <c r="O12" s="22">
        <f>O13+O14</f>
        <v>17970.8</v>
      </c>
      <c r="P12" s="22">
        <f>P13+P14</f>
        <v>14867.8</v>
      </c>
      <c r="Q12" s="22">
        <f>Q13+Q14</f>
        <v>11741.2</v>
      </c>
      <c r="R12" s="20">
        <f t="shared" si="8"/>
        <v>-5.639019999998709</v>
      </c>
      <c r="S12" s="20">
        <f t="shared" si="9"/>
        <v>-4.500000000007276E-2</v>
      </c>
      <c r="T12" s="20">
        <f t="shared" si="10"/>
        <v>1.6999999999825377E-2</v>
      </c>
    </row>
    <row r="13" spans="1:20" s="30" customFormat="1" ht="19.5" customHeight="1">
      <c r="A13" s="33" t="s">
        <v>170</v>
      </c>
      <c r="B13" s="32">
        <v>210000000</v>
      </c>
      <c r="C13" s="31">
        <v>17720.8</v>
      </c>
      <c r="D13" s="31">
        <v>14367.8</v>
      </c>
      <c r="E13" s="31">
        <v>11241.2</v>
      </c>
      <c r="F13" s="21">
        <f>'[1]пр 8_для уточнения'!G311/1000</f>
        <v>17726.439019999998</v>
      </c>
      <c r="G13" s="21">
        <f>'[1]пр 8_для уточнения'!H311/1000</f>
        <v>14367.844999999999</v>
      </c>
      <c r="H13" s="21">
        <f>'[1]пр 8_для уточнения'!I311/1000</f>
        <v>11241.183000000001</v>
      </c>
      <c r="I13" s="21">
        <f t="shared" si="2"/>
        <v>5.639019999998709</v>
      </c>
      <c r="J13" s="21">
        <f t="shared" si="3"/>
        <v>3.1811352486737124E-2</v>
      </c>
      <c r="K13" s="21">
        <f t="shared" si="4"/>
        <v>4.500000000007276E-2</v>
      </c>
      <c r="L13" s="21">
        <f t="shared" si="5"/>
        <v>3.1319936984337425E-4</v>
      </c>
      <c r="M13" s="21">
        <f t="shared" si="6"/>
        <v>-1.6999999999825377E-2</v>
      </c>
      <c r="N13" s="21">
        <f t="shared" si="7"/>
        <v>-1.5122963481535153E-4</v>
      </c>
      <c r="O13" s="21">
        <v>17720.8</v>
      </c>
      <c r="P13" s="21">
        <v>14367.8</v>
      </c>
      <c r="Q13" s="21">
        <v>11241.2</v>
      </c>
      <c r="R13" s="21">
        <f t="shared" si="8"/>
        <v>-5.639019999998709</v>
      </c>
      <c r="S13" s="21">
        <f t="shared" si="9"/>
        <v>-4.500000000007276E-2</v>
      </c>
      <c r="T13" s="21">
        <f t="shared" si="10"/>
        <v>1.6999999999825377E-2</v>
      </c>
    </row>
    <row r="14" spans="1:20" s="30" customFormat="1" ht="19.5" customHeight="1">
      <c r="A14" s="33" t="s">
        <v>169</v>
      </c>
      <c r="B14" s="32">
        <v>220000000</v>
      </c>
      <c r="C14" s="31">
        <v>250</v>
      </c>
      <c r="D14" s="31">
        <v>500</v>
      </c>
      <c r="E14" s="31">
        <v>500</v>
      </c>
      <c r="F14" s="21">
        <f>'[1]пр 8_для уточнения'!G353/1000</f>
        <v>250</v>
      </c>
      <c r="G14" s="21">
        <f>'[1]пр 8_для уточнения'!H353/1000</f>
        <v>500</v>
      </c>
      <c r="H14" s="21">
        <f>'[1]пр 8_для уточнения'!I353/1000</f>
        <v>500</v>
      </c>
      <c r="I14" s="21">
        <f t="shared" si="2"/>
        <v>0</v>
      </c>
      <c r="J14" s="21">
        <f t="shared" si="3"/>
        <v>0</v>
      </c>
      <c r="K14" s="21">
        <f t="shared" si="4"/>
        <v>0</v>
      </c>
      <c r="L14" s="21">
        <f t="shared" si="5"/>
        <v>0</v>
      </c>
      <c r="M14" s="21">
        <f t="shared" si="6"/>
        <v>0</v>
      </c>
      <c r="N14" s="21">
        <f t="shared" si="7"/>
        <v>0</v>
      </c>
      <c r="O14" s="21">
        <v>250</v>
      </c>
      <c r="P14" s="21">
        <v>500</v>
      </c>
      <c r="Q14" s="21">
        <v>500</v>
      </c>
      <c r="R14" s="21">
        <f t="shared" si="8"/>
        <v>0</v>
      </c>
      <c r="S14" s="21">
        <f t="shared" si="9"/>
        <v>0</v>
      </c>
      <c r="T14" s="21">
        <f t="shared" si="10"/>
        <v>0</v>
      </c>
    </row>
    <row r="15" spans="1:20" s="25" customFormat="1" ht="25.5" customHeight="1">
      <c r="A15" s="35" t="s">
        <v>168</v>
      </c>
      <c r="B15" s="34">
        <v>300000000</v>
      </c>
      <c r="C15" s="22">
        <f>C16+C17+C18</f>
        <v>196917.80000000002</v>
      </c>
      <c r="D15" s="22">
        <f t="shared" ref="D15:E15" si="13">D16+D17+D18</f>
        <v>149651.70000000001</v>
      </c>
      <c r="E15" s="22">
        <f t="shared" si="13"/>
        <v>152440.9</v>
      </c>
      <c r="F15" s="22">
        <f t="shared" ref="F15:H15" si="14">F16+F17+F18</f>
        <v>196917.81763000001</v>
      </c>
      <c r="G15" s="22">
        <f t="shared" si="14"/>
        <v>149651.709</v>
      </c>
      <c r="H15" s="22">
        <f t="shared" si="14"/>
        <v>152440.861</v>
      </c>
      <c r="I15" s="20">
        <f t="shared" si="2"/>
        <v>1.7629999987548217E-2</v>
      </c>
      <c r="J15" s="20">
        <f t="shared" si="3"/>
        <v>8.9529734788520857E-6</v>
      </c>
      <c r="K15" s="20">
        <f t="shared" si="4"/>
        <v>8.9999999909196049E-3</v>
      </c>
      <c r="L15" s="20">
        <f t="shared" si="5"/>
        <v>6.0139640576504238E-6</v>
      </c>
      <c r="M15" s="20">
        <f t="shared" si="6"/>
        <v>-3.8999999989755452E-2</v>
      </c>
      <c r="N15" s="20">
        <f t="shared" si="7"/>
        <v>-2.5583691756867902E-5</v>
      </c>
      <c r="O15" s="22">
        <f>O16+O17+O18</f>
        <v>196917.80000000002</v>
      </c>
      <c r="P15" s="22">
        <f>P16+P17+P18</f>
        <v>149651.70000000001</v>
      </c>
      <c r="Q15" s="22">
        <f>Q16+Q17+Q18</f>
        <v>152440.9</v>
      </c>
      <c r="R15" s="20">
        <f t="shared" si="8"/>
        <v>-1.7629999987548217E-2</v>
      </c>
      <c r="S15" s="20">
        <f t="shared" si="9"/>
        <v>-8.9999999909196049E-3</v>
      </c>
      <c r="T15" s="20">
        <f t="shared" si="10"/>
        <v>3.8999999989755452E-2</v>
      </c>
    </row>
    <row r="16" spans="1:20" s="30" customFormat="1">
      <c r="A16" s="33" t="s">
        <v>167</v>
      </c>
      <c r="B16" s="32">
        <v>310000000</v>
      </c>
      <c r="C16" s="31">
        <v>365</v>
      </c>
      <c r="D16" s="31">
        <v>365</v>
      </c>
      <c r="E16" s="31">
        <v>365</v>
      </c>
      <c r="F16" s="21">
        <f>'[1]пр 8_для уточнения'!G361/1000</f>
        <v>364.995</v>
      </c>
      <c r="G16" s="21">
        <f>'[1]пр 8_для уточнения'!H361/1000</f>
        <v>364.995</v>
      </c>
      <c r="H16" s="21">
        <f>'[1]пр 8_для уточнения'!I361/1000</f>
        <v>364.995</v>
      </c>
      <c r="I16" s="21">
        <f t="shared" si="2"/>
        <v>-4.9999999999954525E-3</v>
      </c>
      <c r="J16" s="21">
        <f t="shared" si="3"/>
        <v>-1.3698817792012089E-3</v>
      </c>
      <c r="K16" s="21">
        <f t="shared" si="4"/>
        <v>-4.9999999999954525E-3</v>
      </c>
      <c r="L16" s="21">
        <f t="shared" si="5"/>
        <v>-1.3698817792012089E-3</v>
      </c>
      <c r="M16" s="21">
        <f t="shared" si="6"/>
        <v>-4.9999999999954525E-3</v>
      </c>
      <c r="N16" s="21">
        <f t="shared" si="7"/>
        <v>-1.3698817792012089E-3</v>
      </c>
      <c r="O16" s="21">
        <v>365</v>
      </c>
      <c r="P16" s="21">
        <v>365</v>
      </c>
      <c r="Q16" s="21">
        <v>365</v>
      </c>
      <c r="R16" s="21">
        <f t="shared" si="8"/>
        <v>4.9999999999954525E-3</v>
      </c>
      <c r="S16" s="21">
        <f t="shared" si="9"/>
        <v>4.9999999999954525E-3</v>
      </c>
      <c r="T16" s="21">
        <f t="shared" si="10"/>
        <v>4.9999999999954525E-3</v>
      </c>
    </row>
    <row r="17" spans="1:20" s="30" customFormat="1">
      <c r="A17" s="33" t="s">
        <v>166</v>
      </c>
      <c r="B17" s="32">
        <v>320000000</v>
      </c>
      <c r="C17" s="31">
        <v>42567.1</v>
      </c>
      <c r="D17" s="31">
        <v>50</v>
      </c>
      <c r="E17" s="31">
        <v>50</v>
      </c>
      <c r="F17" s="21">
        <f>'[1]пр 8_для уточнения'!G373/1000</f>
        <v>42567.152539999995</v>
      </c>
      <c r="G17" s="21">
        <f>'[1]пр 8_для уточнения'!H373/1000</f>
        <v>50</v>
      </c>
      <c r="H17" s="21">
        <f>'[1]пр 8_для уточнения'!I373/1000</f>
        <v>50</v>
      </c>
      <c r="I17" s="21">
        <f t="shared" si="2"/>
        <v>5.2539999996952247E-2</v>
      </c>
      <c r="J17" s="21">
        <f t="shared" si="3"/>
        <v>1.2342850499004097E-4</v>
      </c>
      <c r="K17" s="21">
        <f t="shared" si="4"/>
        <v>0</v>
      </c>
      <c r="L17" s="21">
        <f t="shared" si="5"/>
        <v>0</v>
      </c>
      <c r="M17" s="21">
        <f t="shared" si="6"/>
        <v>0</v>
      </c>
      <c r="N17" s="21">
        <f t="shared" si="7"/>
        <v>0</v>
      </c>
      <c r="O17" s="21">
        <v>42567.1</v>
      </c>
      <c r="P17" s="21">
        <v>50</v>
      </c>
      <c r="Q17" s="21">
        <v>50</v>
      </c>
      <c r="R17" s="21">
        <f t="shared" si="8"/>
        <v>-5.2539999996952247E-2</v>
      </c>
      <c r="S17" s="21">
        <f t="shared" si="9"/>
        <v>0</v>
      </c>
      <c r="T17" s="21">
        <f t="shared" si="10"/>
        <v>0</v>
      </c>
    </row>
    <row r="18" spans="1:20" s="30" customFormat="1" ht="38.25" customHeight="1">
      <c r="A18" s="33" t="s">
        <v>165</v>
      </c>
      <c r="B18" s="32">
        <v>330000000</v>
      </c>
      <c r="C18" s="31">
        <v>153985.70000000001</v>
      </c>
      <c r="D18" s="31">
        <v>149236.70000000001</v>
      </c>
      <c r="E18" s="31">
        <v>152025.9</v>
      </c>
      <c r="F18" s="36">
        <f>'[1]пр 8_для уточнения'!G430/1000</f>
        <v>153985.67009</v>
      </c>
      <c r="G18" s="36">
        <f>'[1]пр 8_для уточнения'!H430/1000</f>
        <v>149236.71400000001</v>
      </c>
      <c r="H18" s="36">
        <f>'[1]пр 8_для уточнения'!I430/1000</f>
        <v>152025.86600000001</v>
      </c>
      <c r="I18" s="21">
        <f t="shared" si="2"/>
        <v>-2.9910000012023374E-2</v>
      </c>
      <c r="J18" s="21">
        <f t="shared" si="3"/>
        <v>-1.9423885348904141E-5</v>
      </c>
      <c r="K18" s="21">
        <f t="shared" si="4"/>
        <v>1.3999999995576218E-2</v>
      </c>
      <c r="L18" s="21">
        <f t="shared" si="5"/>
        <v>9.3810695909427602E-6</v>
      </c>
      <c r="M18" s="21">
        <f t="shared" si="6"/>
        <v>-3.3999999985098839E-2</v>
      </c>
      <c r="N18" s="21">
        <f t="shared" si="7"/>
        <v>-2.2364615232712331E-5</v>
      </c>
      <c r="O18" s="21">
        <v>153985.70000000001</v>
      </c>
      <c r="P18" s="21">
        <v>149236.70000000001</v>
      </c>
      <c r="Q18" s="37">
        <v>152025.9</v>
      </c>
      <c r="R18" s="21">
        <f t="shared" si="8"/>
        <v>2.9910000012023374E-2</v>
      </c>
      <c r="S18" s="21">
        <f t="shared" si="9"/>
        <v>-1.3999999995576218E-2</v>
      </c>
      <c r="T18" s="21">
        <f t="shared" si="10"/>
        <v>3.3999999985098839E-2</v>
      </c>
    </row>
    <row r="19" spans="1:20" s="25" customFormat="1" ht="28.5" customHeight="1">
      <c r="A19" s="35" t="s">
        <v>164</v>
      </c>
      <c r="B19" s="34">
        <v>400000000</v>
      </c>
      <c r="C19" s="22">
        <f>C20+C21+C22</f>
        <v>331706.19999999995</v>
      </c>
      <c r="D19" s="22">
        <f t="shared" ref="D19:E19" si="15">D20+D21+D22</f>
        <v>205278.30000000002</v>
      </c>
      <c r="E19" s="22">
        <f t="shared" si="15"/>
        <v>216912</v>
      </c>
      <c r="F19" s="22">
        <f t="shared" ref="F19:H19" si="16">F20+F21+F22</f>
        <v>333722.70561</v>
      </c>
      <c r="G19" s="22">
        <f t="shared" si="16"/>
        <v>205278.32122000001</v>
      </c>
      <c r="H19" s="22">
        <f t="shared" si="16"/>
        <v>216911.96846</v>
      </c>
      <c r="I19" s="20">
        <f t="shared" si="2"/>
        <v>2016.5056100000511</v>
      </c>
      <c r="J19" s="20">
        <f t="shared" si="3"/>
        <v>0.60424585324937696</v>
      </c>
      <c r="K19" s="20">
        <f t="shared" si="4"/>
        <v>2.1219999995082617E-2</v>
      </c>
      <c r="L19" s="20">
        <f t="shared" si="5"/>
        <v>1.0337185080708454E-5</v>
      </c>
      <c r="M19" s="20">
        <f t="shared" si="6"/>
        <v>-3.1539999996311963E-2</v>
      </c>
      <c r="N19" s="20">
        <f t="shared" si="7"/>
        <v>-1.4540460916119593E-5</v>
      </c>
      <c r="O19" s="22">
        <f>O20+O21+O22</f>
        <v>322967.53333000001</v>
      </c>
      <c r="P19" s="22">
        <f>P20+P21+P22</f>
        <v>205208.1</v>
      </c>
      <c r="Q19" s="22">
        <f>Q20+Q21+Q22</f>
        <v>216841.8</v>
      </c>
      <c r="R19" s="20">
        <f t="shared" si="8"/>
        <v>-10755.172279999999</v>
      </c>
      <c r="S19" s="20">
        <f t="shared" si="9"/>
        <v>-70.221220000006724</v>
      </c>
      <c r="T19" s="20">
        <f t="shared" si="10"/>
        <v>-70.16846000001533</v>
      </c>
    </row>
    <row r="20" spans="1:20" s="30" customFormat="1">
      <c r="A20" s="33" t="s">
        <v>163</v>
      </c>
      <c r="B20" s="32">
        <v>410000000</v>
      </c>
      <c r="C20" s="31">
        <v>122033.4</v>
      </c>
      <c r="D20" s="31">
        <v>0</v>
      </c>
      <c r="E20" s="31">
        <v>0</v>
      </c>
      <c r="F20" s="21">
        <f>'[1]пр 8_для уточнения'!G500/1000</f>
        <v>122033.43333</v>
      </c>
      <c r="G20" s="21">
        <f>'[1]пр 8_для уточнения'!H500/1000</f>
        <v>0</v>
      </c>
      <c r="H20" s="21">
        <f>'[1]пр 8_для уточнения'!I500/1000</f>
        <v>0</v>
      </c>
      <c r="I20" s="21">
        <f t="shared" si="2"/>
        <v>3.3330000005662441E-2</v>
      </c>
      <c r="J20" s="21">
        <f t="shared" si="3"/>
        <v>2.7312187403211237E-5</v>
      </c>
      <c r="K20" s="21">
        <f t="shared" si="4"/>
        <v>0</v>
      </c>
      <c r="L20" s="21">
        <v>0</v>
      </c>
      <c r="M20" s="21">
        <f t="shared" si="6"/>
        <v>0</v>
      </c>
      <c r="N20" s="21">
        <v>0</v>
      </c>
      <c r="O20" s="31">
        <v>122033.43333</v>
      </c>
      <c r="P20" s="21">
        <v>0</v>
      </c>
      <c r="Q20" s="21">
        <v>0</v>
      </c>
      <c r="R20" s="21">
        <f t="shared" si="8"/>
        <v>0</v>
      </c>
      <c r="S20" s="21">
        <f t="shared" si="9"/>
        <v>0</v>
      </c>
      <c r="T20" s="21">
        <f t="shared" si="10"/>
        <v>0</v>
      </c>
    </row>
    <row r="21" spans="1:20" s="30" customFormat="1">
      <c r="A21" s="33" t="s">
        <v>162</v>
      </c>
      <c r="B21" s="32">
        <v>420000000</v>
      </c>
      <c r="C21" s="31">
        <v>12982.9</v>
      </c>
      <c r="D21" s="31">
        <v>4055.7</v>
      </c>
      <c r="E21" s="31">
        <v>4055.7</v>
      </c>
      <c r="F21" s="21">
        <f>'[1]пр 8_для уточнения'!G548/1000</f>
        <v>13875.96903</v>
      </c>
      <c r="G21" s="21">
        <f>'[1]пр 8_для уточнения'!H548/1000</f>
        <v>4055.703</v>
      </c>
      <c r="H21" s="21">
        <f>'[1]пр 8_для уточнения'!I548/1000</f>
        <v>4055.703</v>
      </c>
      <c r="I21" s="21">
        <f t="shared" si="2"/>
        <v>893.06903000000057</v>
      </c>
      <c r="J21" s="21">
        <f t="shared" si="3"/>
        <v>6.4360840534392612</v>
      </c>
      <c r="K21" s="21">
        <f t="shared" si="4"/>
        <v>3.0000000001564331E-3</v>
      </c>
      <c r="L21" s="21">
        <f t="shared" ref="L21:L38" si="17">(K21/G21)*100</f>
        <v>7.3969913481249325E-5</v>
      </c>
      <c r="M21" s="21">
        <f t="shared" si="6"/>
        <v>3.0000000001564331E-3</v>
      </c>
      <c r="N21" s="21">
        <f t="shared" ref="N21:N38" si="18">(M21/H21)*100</f>
        <v>7.3969913481249325E-5</v>
      </c>
      <c r="O21" s="21">
        <v>14005.7</v>
      </c>
      <c r="P21" s="21">
        <v>3985.5</v>
      </c>
      <c r="Q21" s="21">
        <v>3985.5</v>
      </c>
      <c r="R21" s="21">
        <f t="shared" si="8"/>
        <v>129.73097000000053</v>
      </c>
      <c r="S21" s="21">
        <f t="shared" si="9"/>
        <v>-70.202999999999975</v>
      </c>
      <c r="T21" s="21">
        <f t="shared" si="10"/>
        <v>-70.202999999999975</v>
      </c>
    </row>
    <row r="22" spans="1:20" s="30" customFormat="1" ht="24.75" customHeight="1">
      <c r="A22" s="33" t="s">
        <v>161</v>
      </c>
      <c r="B22" s="32">
        <v>430000000</v>
      </c>
      <c r="C22" s="31">
        <v>196689.9</v>
      </c>
      <c r="D22" s="31">
        <v>201222.6</v>
      </c>
      <c r="E22" s="31">
        <v>212856.3</v>
      </c>
      <c r="F22" s="36">
        <f>'[1]пр 8_для уточнения'!G621/1000</f>
        <v>197813.30325</v>
      </c>
      <c r="G22" s="36">
        <f>'[1]пр 8_для уточнения'!H621/1000</f>
        <v>201222.61822</v>
      </c>
      <c r="H22" s="36">
        <f>'[1]пр 8_для уточнения'!I621/1000</f>
        <v>212856.26546</v>
      </c>
      <c r="I22" s="21">
        <f t="shared" si="2"/>
        <v>1123.403250000003</v>
      </c>
      <c r="J22" s="21">
        <f t="shared" si="3"/>
        <v>0.56791086926050971</v>
      </c>
      <c r="K22" s="21">
        <f t="shared" si="4"/>
        <v>1.8219999998109415E-2</v>
      </c>
      <c r="L22" s="21">
        <f t="shared" si="17"/>
        <v>9.0546481102781342E-6</v>
      </c>
      <c r="M22" s="21">
        <f t="shared" si="6"/>
        <v>-3.4539999993285164E-2</v>
      </c>
      <c r="N22" s="21">
        <f t="shared" si="18"/>
        <v>-1.6226912521762685E-5</v>
      </c>
      <c r="O22" s="21">
        <v>186928.4</v>
      </c>
      <c r="P22" s="21">
        <v>201222.6</v>
      </c>
      <c r="Q22" s="21">
        <v>212856.3</v>
      </c>
      <c r="R22" s="21">
        <f t="shared" si="8"/>
        <v>-10884.903250000003</v>
      </c>
      <c r="S22" s="21">
        <f t="shared" si="9"/>
        <v>-1.8219999998109415E-2</v>
      </c>
      <c r="T22" s="21">
        <f t="shared" si="10"/>
        <v>3.4539999993285164E-2</v>
      </c>
    </row>
    <row r="23" spans="1:20" s="25" customFormat="1" ht="29.25" customHeight="1">
      <c r="A23" s="35" t="s">
        <v>160</v>
      </c>
      <c r="B23" s="34">
        <v>500000000</v>
      </c>
      <c r="C23" s="22">
        <f>C24+C25+C26</f>
        <v>66716.900000000009</v>
      </c>
      <c r="D23" s="22">
        <f t="shared" ref="D23:E23" si="19">D24+D25+D26</f>
        <v>38128.699999999997</v>
      </c>
      <c r="E23" s="22">
        <f t="shared" si="19"/>
        <v>38136.134590000001</v>
      </c>
      <c r="F23" s="22">
        <f t="shared" ref="F23:H23" si="20">F24+F25+F26</f>
        <v>65586.887459999998</v>
      </c>
      <c r="G23" s="22">
        <f t="shared" si="20"/>
        <v>38128.73459</v>
      </c>
      <c r="H23" s="22">
        <f t="shared" si="20"/>
        <v>38136.134590000001</v>
      </c>
      <c r="I23" s="20">
        <f t="shared" si="2"/>
        <v>-1130.0125400000106</v>
      </c>
      <c r="J23" s="20">
        <f t="shared" si="3"/>
        <v>-1.7229244804293851</v>
      </c>
      <c r="K23" s="20">
        <f t="shared" si="4"/>
        <v>3.4590000002935994E-2</v>
      </c>
      <c r="L23" s="21">
        <f t="shared" si="17"/>
        <v>9.0718982349883426E-5</v>
      </c>
      <c r="M23" s="20">
        <f t="shared" si="6"/>
        <v>0</v>
      </c>
      <c r="N23" s="21">
        <f t="shared" si="18"/>
        <v>0</v>
      </c>
      <c r="O23" s="22">
        <f>O24+O25+O26</f>
        <v>68628.5</v>
      </c>
      <c r="P23" s="22">
        <f>P24+P25+P26</f>
        <v>38128.699999999997</v>
      </c>
      <c r="Q23" s="22">
        <f>Q24+Q25+Q26</f>
        <v>38136.1</v>
      </c>
      <c r="R23" s="20">
        <f t="shared" si="8"/>
        <v>3041.6125400000019</v>
      </c>
      <c r="S23" s="20">
        <f t="shared" si="9"/>
        <v>-3.4590000002935994E-2</v>
      </c>
      <c r="T23" s="20">
        <f t="shared" si="10"/>
        <v>-3.4590000002935994E-2</v>
      </c>
    </row>
    <row r="24" spans="1:20" s="30" customFormat="1" ht="15.75" customHeight="1">
      <c r="A24" s="33" t="s">
        <v>159</v>
      </c>
      <c r="B24" s="32">
        <v>510000000</v>
      </c>
      <c r="C24" s="31">
        <v>3811</v>
      </c>
      <c r="D24" s="31">
        <v>2674.1</v>
      </c>
      <c r="E24" s="31">
        <v>2681.48045</v>
      </c>
      <c r="F24" s="21">
        <f>'[1]пр 8_для уточнения'!G740/1000</f>
        <v>3810.97057</v>
      </c>
      <c r="G24" s="21">
        <f>'[1]пр 8_для уточнения'!H740/1000</f>
        <v>2674.0804500000004</v>
      </c>
      <c r="H24" s="21">
        <f>'[1]пр 8_для уточнения'!I740/1000</f>
        <v>2681.48045</v>
      </c>
      <c r="I24" s="21">
        <f t="shared" si="2"/>
        <v>-2.9430000000047585E-2</v>
      </c>
      <c r="J24" s="21">
        <f t="shared" si="3"/>
        <v>-7.7224422124171869E-4</v>
      </c>
      <c r="K24" s="21">
        <f t="shared" si="4"/>
        <v>-1.9549999999526335E-2</v>
      </c>
      <c r="L24" s="21">
        <f t="shared" si="17"/>
        <v>-7.3109243962822187E-4</v>
      </c>
      <c r="M24" s="21">
        <f t="shared" si="6"/>
        <v>0</v>
      </c>
      <c r="N24" s="21">
        <f t="shared" si="18"/>
        <v>0</v>
      </c>
      <c r="O24" s="21">
        <v>3828.8</v>
      </c>
      <c r="P24" s="21">
        <v>2674.1</v>
      </c>
      <c r="Q24" s="21">
        <v>2681.5</v>
      </c>
      <c r="R24" s="21">
        <f t="shared" si="8"/>
        <v>17.829430000000229</v>
      </c>
      <c r="S24" s="21">
        <f t="shared" si="9"/>
        <v>1.9549999999526335E-2</v>
      </c>
      <c r="T24" s="21">
        <f t="shared" si="10"/>
        <v>1.9549999999981083E-2</v>
      </c>
    </row>
    <row r="25" spans="1:20" s="30" customFormat="1" ht="15.75" customHeight="1">
      <c r="A25" s="33" t="s">
        <v>158</v>
      </c>
      <c r="B25" s="32">
        <v>520000000</v>
      </c>
      <c r="C25" s="31">
        <v>47218.3</v>
      </c>
      <c r="D25" s="31">
        <v>30012.5</v>
      </c>
      <c r="E25" s="31">
        <v>30012.534390000001</v>
      </c>
      <c r="F25" s="21">
        <f>'[1]пр 8_для уточнения'!G826/1000</f>
        <v>46218.272360000003</v>
      </c>
      <c r="G25" s="21">
        <f>'[1]пр 8_для уточнения'!H826/1000</f>
        <v>30012.534390000001</v>
      </c>
      <c r="H25" s="21">
        <f>'[1]пр 8_для уточнения'!I826/1000</f>
        <v>30012.534390000001</v>
      </c>
      <c r="I25" s="21">
        <f t="shared" si="2"/>
        <v>-1000.0276400000002</v>
      </c>
      <c r="J25" s="21">
        <f t="shared" si="3"/>
        <v>-2.1637062333500001</v>
      </c>
      <c r="K25" s="21">
        <f t="shared" si="4"/>
        <v>3.4390000000712462E-2</v>
      </c>
      <c r="L25" s="21">
        <f t="shared" si="17"/>
        <v>1.1458545804172742E-4</v>
      </c>
      <c r="M25" s="21">
        <f t="shared" si="6"/>
        <v>0</v>
      </c>
      <c r="N25" s="21">
        <f t="shared" si="18"/>
        <v>0</v>
      </c>
      <c r="O25" s="21">
        <v>49599.199999999997</v>
      </c>
      <c r="P25" s="21">
        <v>30012.5</v>
      </c>
      <c r="Q25" s="21">
        <v>30012.5</v>
      </c>
      <c r="R25" s="21">
        <f t="shared" si="8"/>
        <v>3380.9276399999944</v>
      </c>
      <c r="S25" s="21">
        <f t="shared" si="9"/>
        <v>-3.4390000000712462E-2</v>
      </c>
      <c r="T25" s="21">
        <f t="shared" si="10"/>
        <v>-3.4390000000712462E-2</v>
      </c>
    </row>
    <row r="26" spans="1:20" s="30" customFormat="1">
      <c r="A26" s="33" t="s">
        <v>157</v>
      </c>
      <c r="B26" s="32">
        <v>530000000</v>
      </c>
      <c r="C26" s="31">
        <v>15687.6</v>
      </c>
      <c r="D26" s="31">
        <v>5442.1</v>
      </c>
      <c r="E26" s="31">
        <v>5442.1197499999998</v>
      </c>
      <c r="F26" s="21">
        <f>'[1]пр 8_для уточнения'!G865/1000</f>
        <v>15557.64453</v>
      </c>
      <c r="G26" s="21">
        <f>'[1]пр 8_для уточнения'!H865/1000</f>
        <v>5442.1197499999998</v>
      </c>
      <c r="H26" s="21">
        <f>'[1]пр 8_для уточнения'!I865/1000</f>
        <v>5442.1197499999998</v>
      </c>
      <c r="I26" s="21">
        <f t="shared" si="2"/>
        <v>-129.95547000000079</v>
      </c>
      <c r="J26" s="21">
        <f t="shared" si="3"/>
        <v>-0.83531584584932528</v>
      </c>
      <c r="K26" s="21">
        <f t="shared" si="4"/>
        <v>1.9749999999476131E-2</v>
      </c>
      <c r="L26" s="21">
        <f t="shared" si="17"/>
        <v>3.6291005907167207E-4</v>
      </c>
      <c r="M26" s="21">
        <f t="shared" si="6"/>
        <v>0</v>
      </c>
      <c r="N26" s="21">
        <f t="shared" si="18"/>
        <v>0</v>
      </c>
      <c r="O26" s="21">
        <v>15200.5</v>
      </c>
      <c r="P26" s="21">
        <v>5442.1</v>
      </c>
      <c r="Q26" s="21">
        <v>5442.1</v>
      </c>
      <c r="R26" s="21">
        <f t="shared" si="8"/>
        <v>-357.14452999999958</v>
      </c>
      <c r="S26" s="21">
        <f t="shared" si="9"/>
        <v>-1.9749999999476131E-2</v>
      </c>
      <c r="T26" s="21">
        <f t="shared" si="10"/>
        <v>-1.9749999999476131E-2</v>
      </c>
    </row>
    <row r="27" spans="1:20" s="25" customFormat="1" ht="26.25" customHeight="1">
      <c r="A27" s="35" t="s">
        <v>156</v>
      </c>
      <c r="B27" s="34">
        <v>600000000</v>
      </c>
      <c r="C27" s="22">
        <v>3351.6480900000001</v>
      </c>
      <c r="D27" s="22">
        <v>6859.5493099999994</v>
      </c>
      <c r="E27" s="22">
        <v>6856.2803099999992</v>
      </c>
      <c r="F27" s="22">
        <f t="shared" ref="F27:H27" si="21">F28+F29</f>
        <v>3186.857</v>
      </c>
      <c r="G27" s="22">
        <f t="shared" si="21"/>
        <v>6859.5493099999994</v>
      </c>
      <c r="H27" s="22">
        <f t="shared" si="21"/>
        <v>6856.2803099999992</v>
      </c>
      <c r="I27" s="20">
        <f t="shared" si="2"/>
        <v>-164.79109000000017</v>
      </c>
      <c r="J27" s="20">
        <f t="shared" si="3"/>
        <v>-5.1709596633924955</v>
      </c>
      <c r="K27" s="20">
        <f t="shared" si="4"/>
        <v>0</v>
      </c>
      <c r="L27" s="21">
        <f t="shared" si="17"/>
        <v>0</v>
      </c>
      <c r="M27" s="20">
        <f t="shared" si="6"/>
        <v>0</v>
      </c>
      <c r="N27" s="21">
        <f t="shared" si="18"/>
        <v>0</v>
      </c>
      <c r="O27" s="22">
        <f>O28+O29</f>
        <v>7091.7</v>
      </c>
      <c r="P27" s="22">
        <f>P28+P29</f>
        <v>6859.5</v>
      </c>
      <c r="Q27" s="22">
        <f>Q28+Q29</f>
        <v>6856.3</v>
      </c>
      <c r="R27" s="20">
        <f t="shared" si="8"/>
        <v>3904.8429999999998</v>
      </c>
      <c r="S27" s="20">
        <f t="shared" si="9"/>
        <v>-4.9309999999422871E-2</v>
      </c>
      <c r="T27" s="20">
        <f t="shared" si="10"/>
        <v>1.9690000000991859E-2</v>
      </c>
    </row>
    <row r="28" spans="1:20" s="30" customFormat="1" ht="28.5" customHeight="1">
      <c r="A28" s="33" t="s">
        <v>155</v>
      </c>
      <c r="B28" s="32">
        <v>610000000</v>
      </c>
      <c r="C28" s="31">
        <v>1971.19109</v>
      </c>
      <c r="D28" s="31">
        <v>5671.1123099999995</v>
      </c>
      <c r="E28" s="31">
        <v>5671.1123099999995</v>
      </c>
      <c r="F28" s="21">
        <f>'[1]пр 8_для уточнения'!G933/1000</f>
        <v>1806.4</v>
      </c>
      <c r="G28" s="21">
        <f>'[1]пр 8_для уточнения'!H933/1000</f>
        <v>5671.1123099999995</v>
      </c>
      <c r="H28" s="21">
        <f>'[1]пр 8_для уточнения'!I933/1000</f>
        <v>5671.1123099999995</v>
      </c>
      <c r="I28" s="21">
        <f t="shared" si="2"/>
        <v>-164.79108999999994</v>
      </c>
      <c r="J28" s="21">
        <f t="shared" si="3"/>
        <v>-9.1226245571301998</v>
      </c>
      <c r="K28" s="21">
        <f t="shared" si="4"/>
        <v>0</v>
      </c>
      <c r="L28" s="21">
        <f t="shared" si="17"/>
        <v>0</v>
      </c>
      <c r="M28" s="21">
        <f t="shared" si="6"/>
        <v>0</v>
      </c>
      <c r="N28" s="21">
        <f t="shared" si="18"/>
        <v>0</v>
      </c>
      <c r="O28" s="21">
        <v>5711.2</v>
      </c>
      <c r="P28" s="21">
        <v>5671.1</v>
      </c>
      <c r="Q28" s="21">
        <v>5671.1</v>
      </c>
      <c r="R28" s="21">
        <f t="shared" si="8"/>
        <v>3904.7999999999997</v>
      </c>
      <c r="S28" s="21">
        <f t="shared" si="9"/>
        <v>-1.2309999999160937E-2</v>
      </c>
      <c r="T28" s="21">
        <f t="shared" si="10"/>
        <v>-1.2309999999160937E-2</v>
      </c>
    </row>
    <row r="29" spans="1:20" s="30" customFormat="1" ht="15" customHeight="1">
      <c r="A29" s="33" t="s">
        <v>154</v>
      </c>
      <c r="B29" s="32">
        <v>620000000</v>
      </c>
      <c r="C29" s="31">
        <v>1380.4570000000001</v>
      </c>
      <c r="D29" s="31">
        <v>1188.4369999999999</v>
      </c>
      <c r="E29" s="31">
        <v>1185.1679999999999</v>
      </c>
      <c r="F29" s="21">
        <f>'[1]пр 8_для уточнения'!G952/1000</f>
        <v>1380.4570000000001</v>
      </c>
      <c r="G29" s="21">
        <f>'[1]пр 8_для уточнения'!H952/1000</f>
        <v>1188.4369999999999</v>
      </c>
      <c r="H29" s="21">
        <f>'[1]пр 8_для уточнения'!I952/1000</f>
        <v>1185.1679999999999</v>
      </c>
      <c r="I29" s="21">
        <f t="shared" si="2"/>
        <v>0</v>
      </c>
      <c r="J29" s="21">
        <f t="shared" si="3"/>
        <v>0</v>
      </c>
      <c r="K29" s="21">
        <f t="shared" si="4"/>
        <v>0</v>
      </c>
      <c r="L29" s="21">
        <f t="shared" si="17"/>
        <v>0</v>
      </c>
      <c r="M29" s="21">
        <f t="shared" si="6"/>
        <v>0</v>
      </c>
      <c r="N29" s="21">
        <f t="shared" si="18"/>
        <v>0</v>
      </c>
      <c r="O29" s="21">
        <v>1380.5</v>
      </c>
      <c r="P29" s="21">
        <v>1188.4000000000001</v>
      </c>
      <c r="Q29" s="21">
        <v>1185.2</v>
      </c>
      <c r="R29" s="21">
        <f t="shared" si="8"/>
        <v>4.299999999989268E-2</v>
      </c>
      <c r="S29" s="21">
        <f t="shared" si="9"/>
        <v>-3.6999999999807187E-2</v>
      </c>
      <c r="T29" s="21">
        <f t="shared" si="10"/>
        <v>3.2000000000152795E-2</v>
      </c>
    </row>
    <row r="30" spans="1:20" s="25" customFormat="1" ht="29.25" customHeight="1">
      <c r="A30" s="35" t="s">
        <v>153</v>
      </c>
      <c r="B30" s="34">
        <v>700000000</v>
      </c>
      <c r="C30" s="22">
        <v>25976.729159999999</v>
      </c>
      <c r="D30" s="22">
        <v>23990.946110000004</v>
      </c>
      <c r="E30" s="22">
        <v>24746.858610000003</v>
      </c>
      <c r="F30" s="22">
        <f>SUM(F31:F34)</f>
        <v>25915.861499999999</v>
      </c>
      <c r="G30" s="22">
        <f>SUM(G31:G34)</f>
        <v>23990.946110000004</v>
      </c>
      <c r="H30" s="22">
        <f>SUM(H31:H34)-0.1</f>
        <v>24746.858610000003</v>
      </c>
      <c r="I30" s="20">
        <f t="shared" si="2"/>
        <v>-60.867659999999887</v>
      </c>
      <c r="J30" s="20">
        <f t="shared" si="3"/>
        <v>-0.23486643498229795</v>
      </c>
      <c r="K30" s="20">
        <f>G30-D30</f>
        <v>0</v>
      </c>
      <c r="L30" s="21">
        <f t="shared" si="17"/>
        <v>0</v>
      </c>
      <c r="M30" s="20">
        <f t="shared" si="6"/>
        <v>0</v>
      </c>
      <c r="N30" s="21">
        <f t="shared" si="18"/>
        <v>0</v>
      </c>
      <c r="O30" s="22">
        <f>SUM(O31:O34)</f>
        <v>25976.7</v>
      </c>
      <c r="P30" s="22">
        <f>SUM(P31:P34)</f>
        <v>23990.9</v>
      </c>
      <c r="Q30" s="22">
        <f>SUM(Q31:Q34)</f>
        <v>24746.9</v>
      </c>
      <c r="R30" s="20">
        <f t="shared" si="8"/>
        <v>60.838500000001659</v>
      </c>
      <c r="S30" s="20">
        <f t="shared" si="9"/>
        <v>-4.6110000002954621E-2</v>
      </c>
      <c r="T30" s="20">
        <f t="shared" si="10"/>
        <v>4.1389999998500571E-2</v>
      </c>
    </row>
    <row r="31" spans="1:20" s="25" customFormat="1" ht="29.25" customHeight="1">
      <c r="A31" s="41" t="s">
        <v>152</v>
      </c>
      <c r="B31" s="32" t="s">
        <v>151</v>
      </c>
      <c r="C31" s="31">
        <v>728.54200000000003</v>
      </c>
      <c r="D31" s="31">
        <v>918.80100000000004</v>
      </c>
      <c r="E31" s="31">
        <v>918.80100000000004</v>
      </c>
      <c r="F31" s="31">
        <f>'[1]пр 8_для уточнения'!G960/1000</f>
        <v>728.54200000000003</v>
      </c>
      <c r="G31" s="31">
        <f>'[1]пр 8_для уточнения'!H960/1000</f>
        <v>918.80100000000004</v>
      </c>
      <c r="H31" s="31">
        <f>'[1]пр 8_для уточнения'!I960/1000</f>
        <v>918.80100000000004</v>
      </c>
      <c r="I31" s="21">
        <f t="shared" si="2"/>
        <v>0</v>
      </c>
      <c r="J31" s="21">
        <f t="shared" si="3"/>
        <v>0</v>
      </c>
      <c r="K31" s="21">
        <f t="shared" si="4"/>
        <v>0</v>
      </c>
      <c r="L31" s="21">
        <f t="shared" si="17"/>
        <v>0</v>
      </c>
      <c r="M31" s="21">
        <f t="shared" si="6"/>
        <v>0</v>
      </c>
      <c r="N31" s="21">
        <f t="shared" si="18"/>
        <v>0</v>
      </c>
      <c r="O31" s="21">
        <v>728.5</v>
      </c>
      <c r="P31" s="21">
        <v>918.8</v>
      </c>
      <c r="Q31" s="21">
        <v>918.8</v>
      </c>
      <c r="R31" s="21">
        <f t="shared" si="8"/>
        <v>-4.2000000000030013E-2</v>
      </c>
      <c r="S31" s="21">
        <f t="shared" si="9"/>
        <v>-1.00000000009004E-3</v>
      </c>
      <c r="T31" s="21">
        <f t="shared" si="10"/>
        <v>-1.00000000009004E-3</v>
      </c>
    </row>
    <row r="32" spans="1:20" s="30" customFormat="1" ht="30" customHeight="1">
      <c r="A32" s="33" t="s">
        <v>150</v>
      </c>
      <c r="B32" s="32">
        <v>730000000</v>
      </c>
      <c r="C32" s="31">
        <v>2715.7183500000001</v>
      </c>
      <c r="D32" s="31">
        <v>1914.9141000000002</v>
      </c>
      <c r="E32" s="31">
        <v>1914.9141000000002</v>
      </c>
      <c r="F32" s="21">
        <f>'[1]пр 8_для уточнения'!G973/1000</f>
        <v>2715.7183500000001</v>
      </c>
      <c r="G32" s="21">
        <f>'[1]пр 8_для уточнения'!H973/1000</f>
        <v>1914.9141000000002</v>
      </c>
      <c r="H32" s="21">
        <f>'[1]пр 8_для уточнения'!I973/1000</f>
        <v>1914.9141000000002</v>
      </c>
      <c r="I32" s="21">
        <f t="shared" si="2"/>
        <v>0</v>
      </c>
      <c r="J32" s="21">
        <f t="shared" si="3"/>
        <v>0</v>
      </c>
      <c r="K32" s="21">
        <f t="shared" si="4"/>
        <v>0</v>
      </c>
      <c r="L32" s="21">
        <f t="shared" si="17"/>
        <v>0</v>
      </c>
      <c r="M32" s="21">
        <f t="shared" si="6"/>
        <v>0</v>
      </c>
      <c r="N32" s="21">
        <f t="shared" si="18"/>
        <v>0</v>
      </c>
      <c r="O32" s="21">
        <v>2715.7</v>
      </c>
      <c r="P32" s="21">
        <v>1914.9</v>
      </c>
      <c r="Q32" s="21">
        <v>1914.9</v>
      </c>
      <c r="R32" s="21">
        <f t="shared" si="8"/>
        <v>-1.8350000000282307E-2</v>
      </c>
      <c r="S32" s="21">
        <f t="shared" si="9"/>
        <v>-1.4100000000098589E-2</v>
      </c>
      <c r="T32" s="21">
        <f t="shared" si="10"/>
        <v>-1.4100000000098589E-2</v>
      </c>
    </row>
    <row r="33" spans="1:20" s="30" customFormat="1" ht="41.25" customHeight="1">
      <c r="A33" s="33" t="s">
        <v>149</v>
      </c>
      <c r="B33" s="32">
        <v>740000000</v>
      </c>
      <c r="C33" s="31">
        <v>22412.468809999998</v>
      </c>
      <c r="D33" s="31">
        <v>21037.231010000003</v>
      </c>
      <c r="E33" s="31">
        <v>21793.200000000001</v>
      </c>
      <c r="F33" s="36">
        <f>'[1]пр 8_для уточнения'!G1001/1000</f>
        <v>22351.601149999999</v>
      </c>
      <c r="G33" s="36">
        <f>'[1]пр 8_для уточнения'!H1001/1000</f>
        <v>21037.231010000003</v>
      </c>
      <c r="H33" s="36">
        <f>'[1]пр 8_для уточнения'!I1001/1000+0.1</f>
        <v>21793.24351</v>
      </c>
      <c r="I33" s="21">
        <f t="shared" si="2"/>
        <v>-60.867659999999887</v>
      </c>
      <c r="J33" s="21">
        <f t="shared" si="3"/>
        <v>-0.27231901460446334</v>
      </c>
      <c r="K33" s="21">
        <f t="shared" si="4"/>
        <v>0</v>
      </c>
      <c r="L33" s="21">
        <f t="shared" si="17"/>
        <v>0</v>
      </c>
      <c r="M33" s="21">
        <f t="shared" si="6"/>
        <v>4.3509999999514548E-2</v>
      </c>
      <c r="N33" s="21">
        <f t="shared" si="18"/>
        <v>1.9964903333250804E-4</v>
      </c>
      <c r="O33" s="21">
        <v>22412.5</v>
      </c>
      <c r="P33" s="21">
        <v>21037.200000000001</v>
      </c>
      <c r="Q33" s="21">
        <v>21793.200000000001</v>
      </c>
      <c r="R33" s="21">
        <f t="shared" si="8"/>
        <v>60.898850000001403</v>
      </c>
      <c r="S33" s="21">
        <f t="shared" si="9"/>
        <v>-3.1010000002424931E-2</v>
      </c>
      <c r="T33" s="21">
        <f t="shared" si="10"/>
        <v>-4.3509999999514548E-2</v>
      </c>
    </row>
    <row r="34" spans="1:20" s="30" customFormat="1" ht="51" customHeight="1">
      <c r="A34" s="33" t="s">
        <v>148</v>
      </c>
      <c r="B34" s="32">
        <v>750000000</v>
      </c>
      <c r="C34" s="31">
        <v>120</v>
      </c>
      <c r="D34" s="31">
        <v>120</v>
      </c>
      <c r="E34" s="31">
        <v>120</v>
      </c>
      <c r="F34" s="21">
        <f>'[1]пр 8_для уточнения'!G1018/1000</f>
        <v>120</v>
      </c>
      <c r="G34" s="21">
        <f>'[1]пр 8_для уточнения'!H1018/1000</f>
        <v>120</v>
      </c>
      <c r="H34" s="21">
        <f>'[1]пр 8_для уточнения'!I1018/1000</f>
        <v>120</v>
      </c>
      <c r="I34" s="21">
        <f t="shared" si="2"/>
        <v>0</v>
      </c>
      <c r="J34" s="21">
        <f t="shared" si="3"/>
        <v>0</v>
      </c>
      <c r="K34" s="21">
        <f t="shared" si="4"/>
        <v>0</v>
      </c>
      <c r="L34" s="21">
        <f t="shared" si="17"/>
        <v>0</v>
      </c>
      <c r="M34" s="21">
        <f t="shared" si="6"/>
        <v>0</v>
      </c>
      <c r="N34" s="21">
        <f t="shared" si="18"/>
        <v>0</v>
      </c>
      <c r="O34" s="21">
        <v>120</v>
      </c>
      <c r="P34" s="21">
        <v>120</v>
      </c>
      <c r="Q34" s="21">
        <v>120</v>
      </c>
      <c r="R34" s="21">
        <f t="shared" si="8"/>
        <v>0</v>
      </c>
      <c r="S34" s="21">
        <f t="shared" si="9"/>
        <v>0</v>
      </c>
      <c r="T34" s="21">
        <f t="shared" si="10"/>
        <v>0</v>
      </c>
    </row>
    <row r="35" spans="1:20" s="30" customFormat="1">
      <c r="A35" s="35" t="s">
        <v>147</v>
      </c>
      <c r="B35" s="34">
        <v>800000000</v>
      </c>
      <c r="C35" s="22">
        <v>12751.60513</v>
      </c>
      <c r="D35" s="22">
        <v>2913.8306499999999</v>
      </c>
      <c r="E35" s="22">
        <v>2913.8306499999999</v>
      </c>
      <c r="F35" s="22">
        <f t="shared" ref="F35:H35" si="22">F36</f>
        <v>12016.225699999999</v>
      </c>
      <c r="G35" s="22">
        <f t="shared" si="22"/>
        <v>2913.8306499999999</v>
      </c>
      <c r="H35" s="22">
        <f t="shared" si="22"/>
        <v>2913.8306499999999</v>
      </c>
      <c r="I35" s="20">
        <f t="shared" si="2"/>
        <v>-735.37943000000087</v>
      </c>
      <c r="J35" s="20">
        <f t="shared" si="3"/>
        <v>-6.1198869625093755</v>
      </c>
      <c r="K35" s="20">
        <f t="shared" si="4"/>
        <v>0</v>
      </c>
      <c r="L35" s="21">
        <f t="shared" si="17"/>
        <v>0</v>
      </c>
      <c r="M35" s="20">
        <f t="shared" si="6"/>
        <v>0</v>
      </c>
      <c r="N35" s="21">
        <f t="shared" si="18"/>
        <v>0</v>
      </c>
      <c r="O35" s="20">
        <f>O36</f>
        <v>12753.1</v>
      </c>
      <c r="P35" s="20">
        <f>P36</f>
        <v>2913.8306499999999</v>
      </c>
      <c r="Q35" s="20">
        <f>Q36</f>
        <v>2913.8306499999999</v>
      </c>
      <c r="R35" s="20">
        <f t="shared" si="8"/>
        <v>736.87430000000131</v>
      </c>
      <c r="S35" s="20">
        <f t="shared" si="9"/>
        <v>0</v>
      </c>
      <c r="T35" s="20">
        <f t="shared" si="10"/>
        <v>0</v>
      </c>
    </row>
    <row r="36" spans="1:20" s="25" customFormat="1">
      <c r="A36" s="33" t="s">
        <v>146</v>
      </c>
      <c r="B36" s="32">
        <v>810000000</v>
      </c>
      <c r="C36" s="31">
        <v>12751.60513</v>
      </c>
      <c r="D36" s="31">
        <v>2913.8306499999999</v>
      </c>
      <c r="E36" s="31">
        <v>2913.8306499999999</v>
      </c>
      <c r="F36" s="21">
        <f>'[1]пр 8_для уточнения'!G1036/1000</f>
        <v>12016.225699999999</v>
      </c>
      <c r="G36" s="21">
        <f>'[1]пр 8_для уточнения'!H1036/1000</f>
        <v>2913.8306499999999</v>
      </c>
      <c r="H36" s="21">
        <f>'[1]пр 8_для уточнения'!I1036/1000</f>
        <v>2913.8306499999999</v>
      </c>
      <c r="I36" s="21">
        <f t="shared" si="2"/>
        <v>-735.37943000000087</v>
      </c>
      <c r="J36" s="21">
        <f t="shared" si="3"/>
        <v>-6.1198869625093755</v>
      </c>
      <c r="K36" s="21">
        <f t="shared" si="4"/>
        <v>0</v>
      </c>
      <c r="L36" s="21">
        <f t="shared" si="17"/>
        <v>0</v>
      </c>
      <c r="M36" s="21">
        <f t="shared" si="6"/>
        <v>0</v>
      </c>
      <c r="N36" s="21">
        <f t="shared" si="18"/>
        <v>0</v>
      </c>
      <c r="O36" s="21">
        <v>12753.1</v>
      </c>
      <c r="P36" s="21">
        <v>2913.8306499999999</v>
      </c>
      <c r="Q36" s="21">
        <v>2913.8306499999999</v>
      </c>
      <c r="R36" s="21">
        <f t="shared" si="8"/>
        <v>736.87430000000131</v>
      </c>
      <c r="S36" s="21">
        <f t="shared" si="9"/>
        <v>0</v>
      </c>
      <c r="T36" s="21">
        <f t="shared" si="10"/>
        <v>0</v>
      </c>
    </row>
    <row r="37" spans="1:20" s="30" customFormat="1">
      <c r="A37" s="35" t="s">
        <v>145</v>
      </c>
      <c r="B37" s="34">
        <v>900000000</v>
      </c>
      <c r="C37" s="22">
        <v>225579.73073999997</v>
      </c>
      <c r="D37" s="22">
        <v>129324.79591</v>
      </c>
      <c r="E37" s="22">
        <v>129800.99703</v>
      </c>
      <c r="F37" s="22">
        <f t="shared" ref="F37:H37" si="23">F38+F39+F40</f>
        <v>226084.08778999999</v>
      </c>
      <c r="G37" s="22">
        <f t="shared" si="23"/>
        <v>129324.79591</v>
      </c>
      <c r="H37" s="22">
        <f t="shared" si="23"/>
        <v>129800.99703</v>
      </c>
      <c r="I37" s="20">
        <f t="shared" si="2"/>
        <v>504.35705000002054</v>
      </c>
      <c r="J37" s="20">
        <f t="shared" si="3"/>
        <v>0.22308383351087344</v>
      </c>
      <c r="K37" s="20">
        <f t="shared" si="4"/>
        <v>0</v>
      </c>
      <c r="L37" s="21">
        <f t="shared" si="17"/>
        <v>0</v>
      </c>
      <c r="M37" s="20">
        <f t="shared" si="6"/>
        <v>0</v>
      </c>
      <c r="N37" s="21">
        <f t="shared" si="18"/>
        <v>0</v>
      </c>
      <c r="O37" s="22">
        <f>O38+O39+O40</f>
        <v>219362.89145999998</v>
      </c>
      <c r="P37" s="22">
        <f>P38+P39+P40</f>
        <v>129324.79591</v>
      </c>
      <c r="Q37" s="22">
        <f>Q38+Q39+Q40</f>
        <v>129800.99703</v>
      </c>
      <c r="R37" s="20">
        <f t="shared" si="8"/>
        <v>-6721.1963300000061</v>
      </c>
      <c r="S37" s="20">
        <f t="shared" si="9"/>
        <v>0</v>
      </c>
      <c r="T37" s="20">
        <f t="shared" si="10"/>
        <v>0</v>
      </c>
    </row>
    <row r="38" spans="1:20" s="25" customFormat="1">
      <c r="A38" s="33" t="s">
        <v>144</v>
      </c>
      <c r="B38" s="32">
        <v>910000000</v>
      </c>
      <c r="C38" s="31">
        <v>192518.81900999998</v>
      </c>
      <c r="D38" s="31">
        <v>125066.63434</v>
      </c>
      <c r="E38" s="31">
        <v>125527.21672</v>
      </c>
      <c r="F38" s="21">
        <f>'[1]пр 8_для уточнения'!G1094/1000</f>
        <v>193023.17606</v>
      </c>
      <c r="G38" s="21">
        <f>'[1]пр 8_для уточнения'!H1094/1000</f>
        <v>125066.63434</v>
      </c>
      <c r="H38" s="21">
        <f>'[1]пр 8_для уточнения'!I1094/1000</f>
        <v>125527.21672</v>
      </c>
      <c r="I38" s="21">
        <f t="shared" si="2"/>
        <v>504.35705000002054</v>
      </c>
      <c r="J38" s="21">
        <f t="shared" si="3"/>
        <v>0.26129351940786866</v>
      </c>
      <c r="K38" s="21">
        <f t="shared" si="4"/>
        <v>0</v>
      </c>
      <c r="L38" s="21">
        <f t="shared" si="17"/>
        <v>0</v>
      </c>
      <c r="M38" s="21">
        <f t="shared" si="6"/>
        <v>0</v>
      </c>
      <c r="N38" s="21">
        <f t="shared" si="18"/>
        <v>0</v>
      </c>
      <c r="O38" s="21">
        <v>192623.81900999998</v>
      </c>
      <c r="P38" s="21">
        <v>125066.63434</v>
      </c>
      <c r="Q38" s="21">
        <v>125527.21672</v>
      </c>
      <c r="R38" s="21">
        <f t="shared" si="8"/>
        <v>-399.35705000002054</v>
      </c>
      <c r="S38" s="21">
        <f t="shared" si="9"/>
        <v>0</v>
      </c>
      <c r="T38" s="21">
        <f t="shared" si="10"/>
        <v>0</v>
      </c>
    </row>
    <row r="39" spans="1:20" s="30" customFormat="1">
      <c r="A39" s="33" t="s">
        <v>143</v>
      </c>
      <c r="B39" s="32">
        <v>920000000</v>
      </c>
      <c r="C39" s="31">
        <v>20561.643660000002</v>
      </c>
      <c r="D39" s="31">
        <v>0</v>
      </c>
      <c r="E39" s="31">
        <v>0</v>
      </c>
      <c r="F39" s="21">
        <f>'[1]пр 8_для уточнения'!G1206/1000</f>
        <v>20561.643660000002</v>
      </c>
      <c r="G39" s="21">
        <f>'[1]пр 8_для уточнения'!H1206/1000</f>
        <v>0</v>
      </c>
      <c r="H39" s="21">
        <f>'[1]пр 8_для уточнения'!I1206/1000</f>
        <v>0</v>
      </c>
      <c r="I39" s="21">
        <f t="shared" si="2"/>
        <v>0</v>
      </c>
      <c r="J39" s="21">
        <f t="shared" si="3"/>
        <v>0</v>
      </c>
      <c r="K39" s="21">
        <f t="shared" si="4"/>
        <v>0</v>
      </c>
      <c r="L39" s="21">
        <v>0</v>
      </c>
      <c r="M39" s="21">
        <f t="shared" si="6"/>
        <v>0</v>
      </c>
      <c r="N39" s="21">
        <v>0</v>
      </c>
      <c r="O39" s="21">
        <v>17307.213379999997</v>
      </c>
      <c r="P39" s="21">
        <v>0</v>
      </c>
      <c r="Q39" s="21">
        <v>0</v>
      </c>
      <c r="R39" s="21">
        <f t="shared" si="8"/>
        <v>-3254.4302800000041</v>
      </c>
      <c r="S39" s="21">
        <f t="shared" si="9"/>
        <v>0</v>
      </c>
      <c r="T39" s="21">
        <f t="shared" si="10"/>
        <v>0</v>
      </c>
    </row>
    <row r="40" spans="1:20" s="30" customFormat="1" ht="38.25" customHeight="1">
      <c r="A40" s="33" t="s">
        <v>142</v>
      </c>
      <c r="B40" s="32">
        <v>930000000</v>
      </c>
      <c r="C40" s="31">
        <v>12499.26807</v>
      </c>
      <c r="D40" s="31">
        <v>4258.1615700000002</v>
      </c>
      <c r="E40" s="31">
        <v>4273.7803099999992</v>
      </c>
      <c r="F40" s="21">
        <f>'[1]пр 8_для уточнения'!G1234/1000</f>
        <v>12499.26807</v>
      </c>
      <c r="G40" s="21">
        <f>'[1]пр 8_для уточнения'!H1234/1000</f>
        <v>4258.1615700000002</v>
      </c>
      <c r="H40" s="21">
        <f>'[1]пр 8_для уточнения'!I1234/1000</f>
        <v>4273.7803099999992</v>
      </c>
      <c r="I40" s="21">
        <f t="shared" si="2"/>
        <v>0</v>
      </c>
      <c r="J40" s="21">
        <f t="shared" si="3"/>
        <v>0</v>
      </c>
      <c r="K40" s="21">
        <f t="shared" si="4"/>
        <v>0</v>
      </c>
      <c r="L40" s="21">
        <f t="shared" ref="L40:L53" si="24">(K40/G40)*100</f>
        <v>0</v>
      </c>
      <c r="M40" s="21">
        <f t="shared" si="6"/>
        <v>0</v>
      </c>
      <c r="N40" s="21">
        <f t="shared" ref="N40:N53" si="25">(M40/H40)*100</f>
        <v>0</v>
      </c>
      <c r="O40" s="21">
        <v>9431.8590700000004</v>
      </c>
      <c r="P40" s="21">
        <v>4258.1615700000002</v>
      </c>
      <c r="Q40" s="21">
        <v>4273.7803099999992</v>
      </c>
      <c r="R40" s="21">
        <f t="shared" si="8"/>
        <v>-3067.4089999999997</v>
      </c>
      <c r="S40" s="21">
        <f t="shared" si="9"/>
        <v>0</v>
      </c>
      <c r="T40" s="21">
        <f t="shared" si="10"/>
        <v>0</v>
      </c>
    </row>
    <row r="41" spans="1:20" s="30" customFormat="1" ht="27.75" customHeight="1">
      <c r="A41" s="35" t="s">
        <v>141</v>
      </c>
      <c r="B41" s="34">
        <v>1000000000</v>
      </c>
      <c r="C41" s="22">
        <v>106.62071</v>
      </c>
      <c r="D41" s="22">
        <v>96</v>
      </c>
      <c r="E41" s="22">
        <v>96</v>
      </c>
      <c r="F41" s="22">
        <f t="shared" ref="F41:H41" si="26">F42</f>
        <v>106.62071</v>
      </c>
      <c r="G41" s="22">
        <f t="shared" si="26"/>
        <v>96</v>
      </c>
      <c r="H41" s="22">
        <f t="shared" si="26"/>
        <v>96</v>
      </c>
      <c r="I41" s="20">
        <f t="shared" ref="I41:I67" si="27">F41-C41</f>
        <v>0</v>
      </c>
      <c r="J41" s="20">
        <f t="shared" ref="J41:J67" si="28">(I41/F41)*100</f>
        <v>0</v>
      </c>
      <c r="K41" s="20">
        <f t="shared" ref="K41:K67" si="29">G41-D41</f>
        <v>0</v>
      </c>
      <c r="L41" s="20">
        <f t="shared" si="24"/>
        <v>0</v>
      </c>
      <c r="M41" s="20">
        <f t="shared" ref="M41:M67" si="30">H41-E41</f>
        <v>0</v>
      </c>
      <c r="N41" s="20">
        <f t="shared" si="25"/>
        <v>0</v>
      </c>
      <c r="O41" s="20">
        <f>O42</f>
        <v>106.6</v>
      </c>
      <c r="P41" s="20">
        <f>P42</f>
        <v>96</v>
      </c>
      <c r="Q41" s="20">
        <f>Q42</f>
        <v>96</v>
      </c>
      <c r="R41" s="20">
        <f t="shared" ref="R41:R66" si="31">O41-F41</f>
        <v>-2.0710000000008222E-2</v>
      </c>
      <c r="S41" s="20">
        <f t="shared" ref="S41:S66" si="32">P41-G41</f>
        <v>0</v>
      </c>
      <c r="T41" s="20">
        <f t="shared" ref="T41:T66" si="33">Q41-H41</f>
        <v>0</v>
      </c>
    </row>
    <row r="42" spans="1:20" s="25" customFormat="1" ht="29.25" customHeight="1">
      <c r="A42" s="33" t="s">
        <v>140</v>
      </c>
      <c r="B42" s="32">
        <v>1010000000</v>
      </c>
      <c r="C42" s="31">
        <v>106.62071</v>
      </c>
      <c r="D42" s="31">
        <v>96</v>
      </c>
      <c r="E42" s="31">
        <v>96</v>
      </c>
      <c r="F42" s="21">
        <f>'[1]пр 8_для уточнения'!G1272/1000</f>
        <v>106.62071</v>
      </c>
      <c r="G42" s="21">
        <f>'[1]пр 8_для уточнения'!H1272/1000</f>
        <v>96</v>
      </c>
      <c r="H42" s="21">
        <f>'[1]пр 8_для уточнения'!I1272/1000</f>
        <v>96</v>
      </c>
      <c r="I42" s="21">
        <f t="shared" si="27"/>
        <v>0</v>
      </c>
      <c r="J42" s="21">
        <f t="shared" si="28"/>
        <v>0</v>
      </c>
      <c r="K42" s="21">
        <f t="shared" si="29"/>
        <v>0</v>
      </c>
      <c r="L42" s="21">
        <f t="shared" si="24"/>
        <v>0</v>
      </c>
      <c r="M42" s="21">
        <f t="shared" si="30"/>
        <v>0</v>
      </c>
      <c r="N42" s="21">
        <f t="shared" si="25"/>
        <v>0</v>
      </c>
      <c r="O42" s="21">
        <v>106.6</v>
      </c>
      <c r="P42" s="21">
        <v>96</v>
      </c>
      <c r="Q42" s="21">
        <v>96</v>
      </c>
      <c r="R42" s="21">
        <f t="shared" si="31"/>
        <v>-2.0710000000008222E-2</v>
      </c>
      <c r="S42" s="21">
        <f t="shared" si="32"/>
        <v>0</v>
      </c>
      <c r="T42" s="21">
        <f t="shared" si="33"/>
        <v>0</v>
      </c>
    </row>
    <row r="43" spans="1:20" s="30" customFormat="1">
      <c r="A43" s="35" t="s">
        <v>139</v>
      </c>
      <c r="B43" s="34">
        <v>1100000000</v>
      </c>
      <c r="C43" s="22">
        <v>896.72074999999995</v>
      </c>
      <c r="D43" s="22">
        <v>406.29599999999999</v>
      </c>
      <c r="E43" s="22">
        <v>406.29599999999999</v>
      </c>
      <c r="F43" s="22">
        <f t="shared" ref="F43:H43" si="34">F44</f>
        <v>846.72074999999995</v>
      </c>
      <c r="G43" s="22">
        <f t="shared" si="34"/>
        <v>406.29599999999999</v>
      </c>
      <c r="H43" s="22">
        <f t="shared" si="34"/>
        <v>406.29599999999999</v>
      </c>
      <c r="I43" s="20">
        <f t="shared" si="27"/>
        <v>-50</v>
      </c>
      <c r="J43" s="20">
        <f t="shared" si="28"/>
        <v>-5.9051346031144272</v>
      </c>
      <c r="K43" s="20">
        <f t="shared" si="29"/>
        <v>0</v>
      </c>
      <c r="L43" s="20">
        <f t="shared" si="24"/>
        <v>0</v>
      </c>
      <c r="M43" s="20">
        <f t="shared" si="30"/>
        <v>0</v>
      </c>
      <c r="N43" s="20">
        <f t="shared" si="25"/>
        <v>0</v>
      </c>
      <c r="O43" s="20">
        <f>O44</f>
        <v>896.7</v>
      </c>
      <c r="P43" s="20">
        <f>P44</f>
        <v>406.3</v>
      </c>
      <c r="Q43" s="20">
        <f>Q44</f>
        <v>406.3</v>
      </c>
      <c r="R43" s="20">
        <f t="shared" si="31"/>
        <v>49.979250000000093</v>
      </c>
      <c r="S43" s="20">
        <f t="shared" si="32"/>
        <v>4.0000000000190994E-3</v>
      </c>
      <c r="T43" s="20">
        <f t="shared" si="33"/>
        <v>4.0000000000190994E-3</v>
      </c>
    </row>
    <row r="44" spans="1:20" s="25" customFormat="1" ht="27.75" customHeight="1">
      <c r="A44" s="33" t="s">
        <v>138</v>
      </c>
      <c r="B44" s="32">
        <v>1110000000</v>
      </c>
      <c r="C44" s="31">
        <v>896.72074999999995</v>
      </c>
      <c r="D44" s="31">
        <v>406.29599999999999</v>
      </c>
      <c r="E44" s="31">
        <v>406.29599999999999</v>
      </c>
      <c r="F44" s="21">
        <f>'[1]пр 8_для уточнения'!G1284/1000</f>
        <v>846.72074999999995</v>
      </c>
      <c r="G44" s="21">
        <f>'[1]пр 8_для уточнения'!H1284/1000</f>
        <v>406.29599999999999</v>
      </c>
      <c r="H44" s="21">
        <f>'[1]пр 8_для уточнения'!I1284/1000</f>
        <v>406.29599999999999</v>
      </c>
      <c r="I44" s="21">
        <f t="shared" si="27"/>
        <v>-50</v>
      </c>
      <c r="J44" s="21">
        <f t="shared" si="28"/>
        <v>-5.9051346031144272</v>
      </c>
      <c r="K44" s="21">
        <f t="shared" si="29"/>
        <v>0</v>
      </c>
      <c r="L44" s="21">
        <f t="shared" si="24"/>
        <v>0</v>
      </c>
      <c r="M44" s="21">
        <f t="shared" si="30"/>
        <v>0</v>
      </c>
      <c r="N44" s="21">
        <f t="shared" si="25"/>
        <v>0</v>
      </c>
      <c r="O44" s="21">
        <v>896.7</v>
      </c>
      <c r="P44" s="21">
        <v>406.3</v>
      </c>
      <c r="Q44" s="21">
        <v>406.3</v>
      </c>
      <c r="R44" s="21">
        <f t="shared" si="31"/>
        <v>49.979250000000093</v>
      </c>
      <c r="S44" s="21">
        <f t="shared" si="32"/>
        <v>4.0000000000190994E-3</v>
      </c>
      <c r="T44" s="21">
        <f t="shared" si="33"/>
        <v>4.0000000000190994E-3</v>
      </c>
    </row>
    <row r="45" spans="1:20" s="30" customFormat="1" ht="25.5" customHeight="1">
      <c r="A45" s="35" t="s">
        <v>137</v>
      </c>
      <c r="B45" s="34">
        <v>1200000000</v>
      </c>
      <c r="C45" s="22">
        <v>7360.9724400000005</v>
      </c>
      <c r="D45" s="22">
        <v>11322.300539999998</v>
      </c>
      <c r="E45" s="22">
        <v>9930</v>
      </c>
      <c r="F45" s="22">
        <f t="shared" ref="F45:H45" si="35">F46</f>
        <v>5464.3668699999998</v>
      </c>
      <c r="G45" s="22">
        <f t="shared" si="35"/>
        <v>11322.300539999998</v>
      </c>
      <c r="H45" s="22">
        <f t="shared" si="35"/>
        <v>9930</v>
      </c>
      <c r="I45" s="20">
        <f t="shared" si="27"/>
        <v>-1896.6055700000006</v>
      </c>
      <c r="J45" s="20">
        <f t="shared" si="28"/>
        <v>-34.708606049359211</v>
      </c>
      <c r="K45" s="20">
        <f t="shared" si="29"/>
        <v>0</v>
      </c>
      <c r="L45" s="21">
        <f t="shared" si="24"/>
        <v>0</v>
      </c>
      <c r="M45" s="20">
        <f t="shared" si="30"/>
        <v>0</v>
      </c>
      <c r="N45" s="21">
        <f t="shared" si="25"/>
        <v>0</v>
      </c>
      <c r="O45" s="20">
        <f>O46</f>
        <v>7361</v>
      </c>
      <c r="P45" s="20">
        <f>P46</f>
        <v>11322.3</v>
      </c>
      <c r="Q45" s="20">
        <f>Q46</f>
        <v>9930</v>
      </c>
      <c r="R45" s="20">
        <f t="shared" si="31"/>
        <v>1896.6331300000002</v>
      </c>
      <c r="S45" s="20">
        <f t="shared" si="32"/>
        <v>-5.3999999909137841E-4</v>
      </c>
      <c r="T45" s="20">
        <f t="shared" si="33"/>
        <v>0</v>
      </c>
    </row>
    <row r="46" spans="1:20" s="25" customFormat="1" ht="25.5" customHeight="1">
      <c r="A46" s="33" t="s">
        <v>136</v>
      </c>
      <c r="B46" s="32">
        <v>1210000000</v>
      </c>
      <c r="C46" s="31">
        <v>7360.9724400000005</v>
      </c>
      <c r="D46" s="31">
        <v>11322.300539999998</v>
      </c>
      <c r="E46" s="31">
        <v>9930</v>
      </c>
      <c r="F46" s="21">
        <f>'[1]пр 8_для уточнения'!G1314/1000</f>
        <v>5464.3668699999998</v>
      </c>
      <c r="G46" s="21">
        <f>'[1]пр 8_для уточнения'!H1314/1000</f>
        <v>11322.300539999998</v>
      </c>
      <c r="H46" s="21">
        <f>'[1]пр 8_для уточнения'!I1314/1000</f>
        <v>9930</v>
      </c>
      <c r="I46" s="21">
        <f t="shared" si="27"/>
        <v>-1896.6055700000006</v>
      </c>
      <c r="J46" s="21">
        <f t="shared" si="28"/>
        <v>-34.708606049359211</v>
      </c>
      <c r="K46" s="21">
        <f t="shared" si="29"/>
        <v>0</v>
      </c>
      <c r="L46" s="21">
        <f t="shared" si="24"/>
        <v>0</v>
      </c>
      <c r="M46" s="21">
        <f t="shared" si="30"/>
        <v>0</v>
      </c>
      <c r="N46" s="21">
        <f t="shared" si="25"/>
        <v>0</v>
      </c>
      <c r="O46" s="21">
        <v>7361</v>
      </c>
      <c r="P46" s="21">
        <v>11322.3</v>
      </c>
      <c r="Q46" s="21">
        <v>9930</v>
      </c>
      <c r="R46" s="21">
        <f t="shared" si="31"/>
        <v>1896.6331300000002</v>
      </c>
      <c r="S46" s="21">
        <f t="shared" si="32"/>
        <v>-5.3999999909137841E-4</v>
      </c>
      <c r="T46" s="21">
        <f t="shared" si="33"/>
        <v>0</v>
      </c>
    </row>
    <row r="47" spans="1:20" s="30" customFormat="1">
      <c r="A47" s="35" t="s">
        <v>135</v>
      </c>
      <c r="B47" s="34">
        <v>1300000000</v>
      </c>
      <c r="C47" s="22">
        <v>259198.21304999996</v>
      </c>
      <c r="D47" s="22">
        <v>247804.01590999999</v>
      </c>
      <c r="E47" s="22">
        <v>256023.22499000002</v>
      </c>
      <c r="F47" s="22">
        <f t="shared" ref="F47:H47" si="36">F48+F49+F50+F51</f>
        <v>257405.60661999998</v>
      </c>
      <c r="G47" s="22">
        <f t="shared" si="36"/>
        <v>249538.98518999998</v>
      </c>
      <c r="H47" s="22">
        <f t="shared" si="36"/>
        <v>256023.22499000002</v>
      </c>
      <c r="I47" s="20">
        <f t="shared" si="27"/>
        <v>-1792.6064299999853</v>
      </c>
      <c r="J47" s="20">
        <f t="shared" si="28"/>
        <v>-0.69641312539332345</v>
      </c>
      <c r="K47" s="20">
        <f t="shared" si="29"/>
        <v>1734.9692799999902</v>
      </c>
      <c r="L47" s="20">
        <f t="shared" si="24"/>
        <v>0.69526983075569448</v>
      </c>
      <c r="M47" s="20">
        <f t="shared" si="30"/>
        <v>0</v>
      </c>
      <c r="N47" s="20">
        <f t="shared" si="25"/>
        <v>0</v>
      </c>
      <c r="O47" s="20">
        <f>O48+O49+O50+O51</f>
        <v>259198.2</v>
      </c>
      <c r="P47" s="20">
        <f>P48+P49+P50+P51</f>
        <v>247804</v>
      </c>
      <c r="Q47" s="20">
        <f>Q48+Q49+Q50+Q51+0.1</f>
        <v>256023.2</v>
      </c>
      <c r="R47" s="20">
        <f t="shared" si="31"/>
        <v>1792.5933800000348</v>
      </c>
      <c r="S47" s="20">
        <f t="shared" si="32"/>
        <v>-1734.9851899999776</v>
      </c>
      <c r="T47" s="20">
        <f>Q47-H47</f>
        <v>-2.4990000005345792E-2</v>
      </c>
    </row>
    <row r="48" spans="1:20" s="25" customFormat="1" ht="39.75" customHeight="1">
      <c r="A48" s="33" t="s">
        <v>134</v>
      </c>
      <c r="B48" s="32">
        <v>1310000000</v>
      </c>
      <c r="C48" s="31">
        <v>3765.1713500000001</v>
      </c>
      <c r="D48" s="31">
        <v>3680.9788399999998</v>
      </c>
      <c r="E48" s="31">
        <v>3824.6</v>
      </c>
      <c r="F48" s="36">
        <f>'[1]пр 8_для уточнения'!G1328/1000</f>
        <v>3765.1713500000001</v>
      </c>
      <c r="G48" s="36">
        <f>'[1]пр 8_для уточнения'!H1328/1000</f>
        <v>3680.9788399999998</v>
      </c>
      <c r="H48" s="36">
        <f>'[1]пр 8_для уточнения'!I1328/1000</f>
        <v>3824.6170400000001</v>
      </c>
      <c r="I48" s="21">
        <f t="shared" si="27"/>
        <v>0</v>
      </c>
      <c r="J48" s="21">
        <f t="shared" si="28"/>
        <v>0</v>
      </c>
      <c r="K48" s="21">
        <f t="shared" si="29"/>
        <v>0</v>
      </c>
      <c r="L48" s="21">
        <f t="shared" si="24"/>
        <v>0</v>
      </c>
      <c r="M48" s="21">
        <f t="shared" si="30"/>
        <v>1.7040000000179134E-2</v>
      </c>
      <c r="N48" s="21">
        <f t="shared" si="25"/>
        <v>4.4553480314408507E-4</v>
      </c>
      <c r="O48" s="21">
        <v>3765.2</v>
      </c>
      <c r="P48" s="21">
        <v>3681</v>
      </c>
      <c r="Q48" s="21">
        <v>3824.6</v>
      </c>
      <c r="R48" s="21">
        <f t="shared" si="31"/>
        <v>2.8649999999743159E-2</v>
      </c>
      <c r="S48" s="21">
        <f t="shared" si="32"/>
        <v>2.1160000000236323E-2</v>
      </c>
      <c r="T48" s="21">
        <f t="shared" si="33"/>
        <v>-1.7040000000179134E-2</v>
      </c>
    </row>
    <row r="49" spans="1:20" s="30" customFormat="1" ht="40.5" customHeight="1">
      <c r="A49" s="33" t="s">
        <v>133</v>
      </c>
      <c r="B49" s="32">
        <v>1320000000</v>
      </c>
      <c r="C49" s="31">
        <v>202604.99169999998</v>
      </c>
      <c r="D49" s="31">
        <v>193381.60441999999</v>
      </c>
      <c r="E49" s="31">
        <v>198939.7</v>
      </c>
      <c r="F49" s="36">
        <f>'[1]пр 8_для уточнения'!G1342/1000</f>
        <v>200888.42509999999</v>
      </c>
      <c r="G49" s="36">
        <f>'[1]пр 8_для уточнения'!H1342/1000</f>
        <v>195116.57369999998</v>
      </c>
      <c r="H49" s="36">
        <f>'[1]пр 8_для уточнения'!I1342/1000</f>
        <v>198939.73196999999</v>
      </c>
      <c r="I49" s="21">
        <f t="shared" si="27"/>
        <v>-1716.566599999991</v>
      </c>
      <c r="J49" s="21">
        <f t="shared" si="28"/>
        <v>-0.85448755902461948</v>
      </c>
      <c r="K49" s="21">
        <f t="shared" si="29"/>
        <v>1734.9692799999902</v>
      </c>
      <c r="L49" s="21">
        <f t="shared" si="24"/>
        <v>0.88919626206002322</v>
      </c>
      <c r="M49" s="21">
        <f t="shared" si="30"/>
        <v>3.196999998181127E-2</v>
      </c>
      <c r="N49" s="21">
        <f t="shared" si="25"/>
        <v>1.6070193553207526E-5</v>
      </c>
      <c r="O49" s="21">
        <v>202605</v>
      </c>
      <c r="P49" s="21">
        <v>193381.6</v>
      </c>
      <c r="Q49" s="21">
        <v>198939.7</v>
      </c>
      <c r="R49" s="21">
        <f t="shared" si="31"/>
        <v>1716.5749000000069</v>
      </c>
      <c r="S49" s="21">
        <f t="shared" si="32"/>
        <v>-1734.9736999999732</v>
      </c>
      <c r="T49" s="21">
        <f t="shared" si="33"/>
        <v>-3.196999998181127E-2</v>
      </c>
    </row>
    <row r="50" spans="1:20" s="30" customFormat="1" ht="53.25" customHeight="1">
      <c r="A50" s="33" t="s">
        <v>132</v>
      </c>
      <c r="B50" s="32">
        <v>1330000000</v>
      </c>
      <c r="C50" s="31">
        <v>39721.1469</v>
      </c>
      <c r="D50" s="31">
        <v>37506.722450000001</v>
      </c>
      <c r="E50" s="31">
        <v>39527.4</v>
      </c>
      <c r="F50" s="36">
        <f>'[1]пр 8_для уточнения'!G1488/1000</f>
        <v>39645.107069999998</v>
      </c>
      <c r="G50" s="36">
        <f>'[1]пр 8_для уточнения'!H1488/1000</f>
        <v>37506.722450000001</v>
      </c>
      <c r="H50" s="36">
        <f>'[1]пр 8_для уточнения'!I1488/1000</f>
        <v>39527.439170000005</v>
      </c>
      <c r="I50" s="21">
        <f t="shared" si="27"/>
        <v>-76.03983000000153</v>
      </c>
      <c r="J50" s="21">
        <f t="shared" si="28"/>
        <v>-0.19180129811666449</v>
      </c>
      <c r="K50" s="21">
        <f t="shared" si="29"/>
        <v>0</v>
      </c>
      <c r="L50" s="21">
        <f t="shared" si="24"/>
        <v>0</v>
      </c>
      <c r="M50" s="21">
        <f t="shared" si="30"/>
        <v>3.9170000003650784E-2</v>
      </c>
      <c r="N50" s="21">
        <f t="shared" si="25"/>
        <v>9.9095718888309611E-5</v>
      </c>
      <c r="O50" s="21">
        <v>39721.1</v>
      </c>
      <c r="P50" s="21">
        <v>37506.699999999997</v>
      </c>
      <c r="Q50" s="21">
        <v>39527.4</v>
      </c>
      <c r="R50" s="21">
        <f t="shared" si="31"/>
        <v>75.992930000000342</v>
      </c>
      <c r="S50" s="21">
        <f t="shared" si="32"/>
        <v>-2.245000000402797E-2</v>
      </c>
      <c r="T50" s="21">
        <f t="shared" si="33"/>
        <v>-3.9170000003650784E-2</v>
      </c>
    </row>
    <row r="51" spans="1:20" s="30" customFormat="1" ht="36">
      <c r="A51" s="33" t="s">
        <v>131</v>
      </c>
      <c r="B51" s="32">
        <v>1340000000</v>
      </c>
      <c r="C51" s="31">
        <v>13106.9031</v>
      </c>
      <c r="D51" s="31">
        <v>13234.7102</v>
      </c>
      <c r="E51" s="31">
        <v>13731.436810000001</v>
      </c>
      <c r="F51" s="36">
        <f>'[1]пр 8_для уточнения'!G1526/1000</f>
        <v>13106.9031</v>
      </c>
      <c r="G51" s="36">
        <f>'[1]пр 8_для уточнения'!H1526/1000</f>
        <v>13234.7102</v>
      </c>
      <c r="H51" s="36">
        <f>'[1]пр 8_для уточнения'!I1526/1000</f>
        <v>13731.436810000001</v>
      </c>
      <c r="I51" s="21">
        <f t="shared" si="27"/>
        <v>0</v>
      </c>
      <c r="J51" s="21">
        <f t="shared" si="28"/>
        <v>0</v>
      </c>
      <c r="K51" s="21">
        <f t="shared" si="29"/>
        <v>0</v>
      </c>
      <c r="L51" s="21">
        <f t="shared" si="24"/>
        <v>0</v>
      </c>
      <c r="M51" s="21">
        <f t="shared" si="30"/>
        <v>0</v>
      </c>
      <c r="N51" s="21">
        <f t="shared" si="25"/>
        <v>0</v>
      </c>
      <c r="O51" s="21">
        <v>13106.9</v>
      </c>
      <c r="P51" s="21">
        <v>13234.7</v>
      </c>
      <c r="Q51" s="21">
        <v>13731.4</v>
      </c>
      <c r="R51" s="21">
        <f t="shared" si="31"/>
        <v>-3.0999999999039574E-3</v>
      </c>
      <c r="S51" s="21">
        <f t="shared" si="32"/>
        <v>-1.0199999998803833E-2</v>
      </c>
      <c r="T51" s="21">
        <f t="shared" si="33"/>
        <v>-3.6810000001423759E-2</v>
      </c>
    </row>
    <row r="52" spans="1:20" s="30" customFormat="1" ht="23.25" customHeight="1">
      <c r="A52" s="35" t="s">
        <v>130</v>
      </c>
      <c r="B52" s="34">
        <v>1400000000</v>
      </c>
      <c r="C52" s="22">
        <v>17066.892789999998</v>
      </c>
      <c r="D52" s="22">
        <v>14349.064259999999</v>
      </c>
      <c r="E52" s="22">
        <v>14795.888510000001</v>
      </c>
      <c r="F52" s="22">
        <f>SUM(F53:F55)</f>
        <v>16986.29219</v>
      </c>
      <c r="G52" s="22">
        <f>SUM(G53:G55)</f>
        <v>14349.064259999999</v>
      </c>
      <c r="H52" s="22">
        <f>SUM(H53:H55)</f>
        <v>14795.888510000001</v>
      </c>
      <c r="I52" s="20">
        <f t="shared" si="27"/>
        <v>-80.600599999997939</v>
      </c>
      <c r="J52" s="20">
        <f t="shared" si="28"/>
        <v>-0.47450378869291038</v>
      </c>
      <c r="K52" s="20">
        <f t="shared" si="29"/>
        <v>0</v>
      </c>
      <c r="L52" s="20">
        <f t="shared" si="24"/>
        <v>0</v>
      </c>
      <c r="M52" s="20">
        <f t="shared" si="30"/>
        <v>0</v>
      </c>
      <c r="N52" s="20">
        <f t="shared" si="25"/>
        <v>0</v>
      </c>
      <c r="O52" s="20">
        <f>O53+O54+O55</f>
        <v>17066.900000000001</v>
      </c>
      <c r="P52" s="20">
        <f>P53+P54+P55</f>
        <v>14349.064259999999</v>
      </c>
      <c r="Q52" s="20">
        <f>Q53+Q54+Q55</f>
        <v>14795.888510000001</v>
      </c>
      <c r="R52" s="20">
        <f t="shared" si="31"/>
        <v>80.607810000001336</v>
      </c>
      <c r="S52" s="20">
        <f t="shared" si="32"/>
        <v>0</v>
      </c>
      <c r="T52" s="20">
        <f t="shared" si="33"/>
        <v>0</v>
      </c>
    </row>
    <row r="53" spans="1:20" s="25" customFormat="1" ht="28.5" customHeight="1">
      <c r="A53" s="33" t="s">
        <v>129</v>
      </c>
      <c r="B53" s="32">
        <v>1410000000</v>
      </c>
      <c r="C53" s="31">
        <v>1188.8785</v>
      </c>
      <c r="D53" s="31">
        <v>300</v>
      </c>
      <c r="E53" s="31">
        <v>300</v>
      </c>
      <c r="F53" s="21">
        <f>'[1]пр 8_для уточнения'!G1535/1000</f>
        <v>1150.3785</v>
      </c>
      <c r="G53" s="21">
        <f>'[1]пр 8_для уточнения'!H1535/1000</f>
        <v>300</v>
      </c>
      <c r="H53" s="21">
        <f>'[1]пр 8_для уточнения'!I1535/1000</f>
        <v>300</v>
      </c>
      <c r="I53" s="21">
        <f t="shared" si="27"/>
        <v>-38.5</v>
      </c>
      <c r="J53" s="21">
        <f t="shared" si="28"/>
        <v>-3.3467245780410533</v>
      </c>
      <c r="K53" s="21">
        <f t="shared" si="29"/>
        <v>0</v>
      </c>
      <c r="L53" s="21">
        <f t="shared" si="24"/>
        <v>0</v>
      </c>
      <c r="M53" s="21">
        <f t="shared" si="30"/>
        <v>0</v>
      </c>
      <c r="N53" s="21">
        <f t="shared" si="25"/>
        <v>0</v>
      </c>
      <c r="O53" s="21">
        <v>1188.9000000000001</v>
      </c>
      <c r="P53" s="21">
        <v>300</v>
      </c>
      <c r="Q53" s="21">
        <v>300</v>
      </c>
      <c r="R53" s="21">
        <f t="shared" si="31"/>
        <v>38.52150000000006</v>
      </c>
      <c r="S53" s="21">
        <f t="shared" si="32"/>
        <v>0</v>
      </c>
      <c r="T53" s="21">
        <f t="shared" si="33"/>
        <v>0</v>
      </c>
    </row>
    <row r="54" spans="1:20" s="25" customFormat="1" ht="27" customHeight="1">
      <c r="A54" s="33" t="s">
        <v>128</v>
      </c>
      <c r="B54" s="32">
        <v>1420000000</v>
      </c>
      <c r="C54" s="31">
        <v>1891.81</v>
      </c>
      <c r="D54" s="31">
        <v>0</v>
      </c>
      <c r="E54" s="31">
        <v>0</v>
      </c>
      <c r="F54" s="31">
        <f>'[1]пр 8_для уточнения'!G1554/1000</f>
        <v>1891.81</v>
      </c>
      <c r="G54" s="31">
        <f>'[1]пр 8_для уточнения'!H1554/1000</f>
        <v>0</v>
      </c>
      <c r="H54" s="31">
        <f>'[1]пр 8_для уточнения'!I1554/1000</f>
        <v>0</v>
      </c>
      <c r="I54" s="21">
        <f t="shared" si="27"/>
        <v>0</v>
      </c>
      <c r="J54" s="21">
        <f t="shared" si="28"/>
        <v>0</v>
      </c>
      <c r="K54" s="21">
        <f t="shared" si="29"/>
        <v>0</v>
      </c>
      <c r="L54" s="21">
        <v>0</v>
      </c>
      <c r="M54" s="21">
        <f t="shared" si="30"/>
        <v>0</v>
      </c>
      <c r="N54" s="21">
        <v>0</v>
      </c>
      <c r="O54" s="21">
        <v>1891.8</v>
      </c>
      <c r="P54" s="21">
        <v>0</v>
      </c>
      <c r="Q54" s="21">
        <v>0</v>
      </c>
      <c r="R54" s="21">
        <f t="shared" si="31"/>
        <v>-9.9999999999909051E-3</v>
      </c>
      <c r="S54" s="21">
        <f t="shared" si="32"/>
        <v>0</v>
      </c>
      <c r="T54" s="21">
        <f t="shared" si="33"/>
        <v>0</v>
      </c>
    </row>
    <row r="55" spans="1:20" s="30" customFormat="1" ht="38.25" customHeight="1">
      <c r="A55" s="33" t="s">
        <v>127</v>
      </c>
      <c r="B55" s="32">
        <v>1430000000</v>
      </c>
      <c r="C55" s="31">
        <v>13986.20429</v>
      </c>
      <c r="D55" s="31">
        <v>14049.064259999999</v>
      </c>
      <c r="E55" s="31">
        <v>14495.888510000001</v>
      </c>
      <c r="F55" s="36">
        <f>'[1]пр 8_для уточнения'!G1561/1000</f>
        <v>13944.10369</v>
      </c>
      <c r="G55" s="36">
        <f>'[1]пр 8_для уточнения'!H1561/1000</f>
        <v>14049.064259999999</v>
      </c>
      <c r="H55" s="36">
        <f>'[1]пр 8_для уточнения'!I1561/1000</f>
        <v>14495.888510000001</v>
      </c>
      <c r="I55" s="21">
        <f t="shared" si="27"/>
        <v>-42.100599999999758</v>
      </c>
      <c r="J55" s="21">
        <f t="shared" si="28"/>
        <v>-0.30192403137529855</v>
      </c>
      <c r="K55" s="21">
        <f t="shared" si="29"/>
        <v>0</v>
      </c>
      <c r="L55" s="21">
        <f>(K55/G55)*100</f>
        <v>0</v>
      </c>
      <c r="M55" s="21">
        <f t="shared" si="30"/>
        <v>0</v>
      </c>
      <c r="N55" s="21">
        <f>(M55/H55)*100</f>
        <v>0</v>
      </c>
      <c r="O55" s="31">
        <v>13986.2</v>
      </c>
      <c r="P55" s="21">
        <v>14049.064259999999</v>
      </c>
      <c r="Q55" s="21">
        <v>14495.888510000001</v>
      </c>
      <c r="R55" s="21">
        <f t="shared" si="31"/>
        <v>42.096310000000813</v>
      </c>
      <c r="S55" s="21">
        <f t="shared" si="32"/>
        <v>0</v>
      </c>
      <c r="T55" s="21">
        <f t="shared" si="33"/>
        <v>0</v>
      </c>
    </row>
    <row r="56" spans="1:20" s="25" customFormat="1" ht="30" customHeight="1">
      <c r="A56" s="35" t="s">
        <v>126</v>
      </c>
      <c r="B56" s="34">
        <v>1500000000</v>
      </c>
      <c r="C56" s="22">
        <v>3326.3090499999998</v>
      </c>
      <c r="D56" s="22">
        <v>10.1</v>
      </c>
      <c r="E56" s="22">
        <v>10.1</v>
      </c>
      <c r="F56" s="22">
        <f t="shared" ref="F56:H56" si="37">F57+F58</f>
        <v>3316.2090499999999</v>
      </c>
      <c r="G56" s="22">
        <f t="shared" si="37"/>
        <v>10.1</v>
      </c>
      <c r="H56" s="22">
        <f t="shared" si="37"/>
        <v>10.1</v>
      </c>
      <c r="I56" s="20">
        <f t="shared" si="27"/>
        <v>-10.099999999999909</v>
      </c>
      <c r="J56" s="20">
        <f t="shared" si="28"/>
        <v>-0.30456463533262201</v>
      </c>
      <c r="K56" s="20">
        <f t="shared" si="29"/>
        <v>0</v>
      </c>
      <c r="L56" s="20">
        <f>(K56/G56)*100</f>
        <v>0</v>
      </c>
      <c r="M56" s="20">
        <f t="shared" si="30"/>
        <v>0</v>
      </c>
      <c r="N56" s="20">
        <f>(M56/H56)*100</f>
        <v>0</v>
      </c>
      <c r="O56" s="20">
        <f>O57+O58</f>
        <v>3326.2999999999997</v>
      </c>
      <c r="P56" s="20">
        <f>P57+P58</f>
        <v>10.1</v>
      </c>
      <c r="Q56" s="20">
        <f>Q57+Q58</f>
        <v>10.1</v>
      </c>
      <c r="R56" s="20">
        <f t="shared" si="31"/>
        <v>10.090949999999793</v>
      </c>
      <c r="S56" s="20">
        <f t="shared" si="32"/>
        <v>0</v>
      </c>
      <c r="T56" s="20">
        <f t="shared" si="33"/>
        <v>0</v>
      </c>
    </row>
    <row r="57" spans="1:20" s="30" customFormat="1" ht="25.5" customHeight="1">
      <c r="A57" s="33" t="s">
        <v>125</v>
      </c>
      <c r="B57" s="32">
        <v>1510000000</v>
      </c>
      <c r="C57" s="31">
        <v>10.1</v>
      </c>
      <c r="D57" s="31">
        <v>10.1</v>
      </c>
      <c r="E57" s="31">
        <v>10.1</v>
      </c>
      <c r="F57" s="21">
        <f>'[1]пр 8_для уточнения'!G1578/1000</f>
        <v>0</v>
      </c>
      <c r="G57" s="21">
        <f>'[1]пр 8_для уточнения'!H1578/1000</f>
        <v>10.1</v>
      </c>
      <c r="H57" s="21">
        <f>'[1]пр 8_для уточнения'!I1578/1000</f>
        <v>10.1</v>
      </c>
      <c r="I57" s="21">
        <f t="shared" si="27"/>
        <v>-10.1</v>
      </c>
      <c r="J57" s="21" t="e">
        <f t="shared" si="28"/>
        <v>#DIV/0!</v>
      </c>
      <c r="K57" s="21">
        <f t="shared" si="29"/>
        <v>0</v>
      </c>
      <c r="L57" s="21">
        <f>(K57/G57)*100</f>
        <v>0</v>
      </c>
      <c r="M57" s="21">
        <f t="shared" si="30"/>
        <v>0</v>
      </c>
      <c r="N57" s="21">
        <f>(M57/H57)*100</f>
        <v>0</v>
      </c>
      <c r="O57" s="21">
        <v>10.1</v>
      </c>
      <c r="P57" s="21">
        <v>10.1</v>
      </c>
      <c r="Q57" s="21">
        <v>10.1</v>
      </c>
      <c r="R57" s="21">
        <f t="shared" si="31"/>
        <v>10.1</v>
      </c>
      <c r="S57" s="21">
        <f t="shared" si="32"/>
        <v>0</v>
      </c>
      <c r="T57" s="21">
        <f t="shared" si="33"/>
        <v>0</v>
      </c>
    </row>
    <row r="58" spans="1:20" s="30" customFormat="1" ht="28.5" customHeight="1">
      <c r="A58" s="33" t="s">
        <v>124</v>
      </c>
      <c r="B58" s="32">
        <v>1520000000</v>
      </c>
      <c r="C58" s="36">
        <v>3316.2090499999999</v>
      </c>
      <c r="D58" s="36">
        <v>0</v>
      </c>
      <c r="E58" s="36">
        <v>0</v>
      </c>
      <c r="F58" s="21">
        <f>'[1]пр 8_для уточнения'!G1586/1000</f>
        <v>3316.2090499999999</v>
      </c>
      <c r="G58" s="21">
        <f>'[1]пр 8_для уточнения'!H1586/1000</f>
        <v>0</v>
      </c>
      <c r="H58" s="21">
        <f>'[1]пр 8_для уточнения'!I1586/1000</f>
        <v>0</v>
      </c>
      <c r="I58" s="21">
        <f t="shared" si="27"/>
        <v>0</v>
      </c>
      <c r="J58" s="21">
        <f t="shared" si="28"/>
        <v>0</v>
      </c>
      <c r="K58" s="21">
        <f t="shared" si="29"/>
        <v>0</v>
      </c>
      <c r="L58" s="21">
        <v>0</v>
      </c>
      <c r="M58" s="21">
        <f t="shared" si="30"/>
        <v>0</v>
      </c>
      <c r="N58" s="21">
        <v>0</v>
      </c>
      <c r="O58" s="21">
        <v>3316.2</v>
      </c>
      <c r="P58" s="21">
        <v>0</v>
      </c>
      <c r="Q58" s="21">
        <v>0</v>
      </c>
      <c r="R58" s="21">
        <f t="shared" si="31"/>
        <v>-9.0500000001156877E-3</v>
      </c>
      <c r="S58" s="21">
        <f t="shared" si="32"/>
        <v>0</v>
      </c>
      <c r="T58" s="21">
        <f t="shared" si="33"/>
        <v>0</v>
      </c>
    </row>
    <row r="59" spans="1:20" s="25" customFormat="1" ht="30.75" customHeight="1">
      <c r="A59" s="35" t="s">
        <v>123</v>
      </c>
      <c r="B59" s="34">
        <v>1600000000</v>
      </c>
      <c r="C59" s="22">
        <v>14824.828089999999</v>
      </c>
      <c r="D59" s="22">
        <v>9277.2280800000008</v>
      </c>
      <c r="E59" s="22">
        <v>9277.2280800000008</v>
      </c>
      <c r="F59" s="22">
        <f t="shared" ref="F59:H59" si="38">F60</f>
        <v>14824.828089999999</v>
      </c>
      <c r="G59" s="22">
        <f t="shared" si="38"/>
        <v>9277.2280800000008</v>
      </c>
      <c r="H59" s="22">
        <f t="shared" si="38"/>
        <v>9277.2280800000008</v>
      </c>
      <c r="I59" s="20">
        <f t="shared" si="27"/>
        <v>0</v>
      </c>
      <c r="J59" s="20">
        <f t="shared" si="28"/>
        <v>0</v>
      </c>
      <c r="K59" s="20">
        <f t="shared" si="29"/>
        <v>0</v>
      </c>
      <c r="L59" s="20">
        <f t="shared" ref="L59:L67" si="39">(K59/G59)*100</f>
        <v>0</v>
      </c>
      <c r="M59" s="20">
        <f t="shared" si="30"/>
        <v>0</v>
      </c>
      <c r="N59" s="20">
        <f t="shared" ref="N59:N65" si="40">(M59/H59)*100</f>
        <v>0</v>
      </c>
      <c r="O59" s="20">
        <f>O60</f>
        <v>14824.828089999999</v>
      </c>
      <c r="P59" s="20">
        <f>P60</f>
        <v>9277.2000000000007</v>
      </c>
      <c r="Q59" s="20">
        <f>Q60</f>
        <v>9277.2000000000007</v>
      </c>
      <c r="R59" s="20">
        <f t="shared" si="31"/>
        <v>0</v>
      </c>
      <c r="S59" s="20">
        <f t="shared" si="32"/>
        <v>-2.8080000000045402E-2</v>
      </c>
      <c r="T59" s="20">
        <f t="shared" si="33"/>
        <v>-2.8080000000045402E-2</v>
      </c>
    </row>
    <row r="60" spans="1:20" s="30" customFormat="1" ht="27.75" customHeight="1">
      <c r="A60" s="33" t="s">
        <v>122</v>
      </c>
      <c r="B60" s="32">
        <v>1610000000</v>
      </c>
      <c r="C60" s="31">
        <v>14824.828089999999</v>
      </c>
      <c r="D60" s="31">
        <v>9277.2280800000008</v>
      </c>
      <c r="E60" s="31">
        <v>9277.2280800000008</v>
      </c>
      <c r="F60" s="21">
        <f>'[1]пр 8_для уточнения'!G1599/1000</f>
        <v>14824.828089999999</v>
      </c>
      <c r="G60" s="21">
        <f>'[1]пр 8_для уточнения'!H1599/1000</f>
        <v>9277.2280800000008</v>
      </c>
      <c r="H60" s="21">
        <f>'[1]пр 8_для уточнения'!I1599/1000</f>
        <v>9277.2280800000008</v>
      </c>
      <c r="I60" s="21">
        <f t="shared" si="27"/>
        <v>0</v>
      </c>
      <c r="J60" s="21">
        <f t="shared" si="28"/>
        <v>0</v>
      </c>
      <c r="K60" s="21">
        <f t="shared" si="29"/>
        <v>0</v>
      </c>
      <c r="L60" s="21">
        <f t="shared" si="39"/>
        <v>0</v>
      </c>
      <c r="M60" s="21">
        <f t="shared" si="30"/>
        <v>0</v>
      </c>
      <c r="N60" s="21">
        <f t="shared" si="40"/>
        <v>0</v>
      </c>
      <c r="O60" s="21">
        <v>14824.828089999999</v>
      </c>
      <c r="P60" s="21">
        <v>9277.2000000000007</v>
      </c>
      <c r="Q60" s="21">
        <v>9277.2000000000007</v>
      </c>
      <c r="R60" s="21">
        <f t="shared" si="31"/>
        <v>0</v>
      </c>
      <c r="S60" s="21">
        <f t="shared" si="32"/>
        <v>-2.8080000000045402E-2</v>
      </c>
      <c r="T60" s="21">
        <f t="shared" si="33"/>
        <v>-2.8080000000045402E-2</v>
      </c>
    </row>
    <row r="61" spans="1:20" s="25" customFormat="1" ht="53.25" customHeight="1">
      <c r="A61" s="35" t="s">
        <v>121</v>
      </c>
      <c r="B61" s="34">
        <v>1700000000</v>
      </c>
      <c r="C61" s="22">
        <v>88686.368430000002</v>
      </c>
      <c r="D61" s="22">
        <v>65251.801519999994</v>
      </c>
      <c r="E61" s="22">
        <v>66534.921459999998</v>
      </c>
      <c r="F61" s="22">
        <f t="shared" ref="F61:H61" si="41">F62+F63</f>
        <v>88383.970409999994</v>
      </c>
      <c r="G61" s="22">
        <f t="shared" si="41"/>
        <v>65251.801519999994</v>
      </c>
      <c r="H61" s="22">
        <f t="shared" si="41"/>
        <v>66534.921459999998</v>
      </c>
      <c r="I61" s="20">
        <f t="shared" si="27"/>
        <v>-302.39802000000782</v>
      </c>
      <c r="J61" s="20">
        <f t="shared" si="28"/>
        <v>-0.34214124868709644</v>
      </c>
      <c r="K61" s="20">
        <f t="shared" si="29"/>
        <v>0</v>
      </c>
      <c r="L61" s="20">
        <f t="shared" si="39"/>
        <v>0</v>
      </c>
      <c r="M61" s="20">
        <f t="shared" si="30"/>
        <v>0</v>
      </c>
      <c r="N61" s="20">
        <f t="shared" si="40"/>
        <v>0</v>
      </c>
      <c r="O61" s="20">
        <f>O62+O63</f>
        <v>87917.144880000007</v>
      </c>
      <c r="P61" s="20">
        <f>P62+P63</f>
        <v>65251.801519999994</v>
      </c>
      <c r="Q61" s="20">
        <f>Q62+Q63</f>
        <v>66534.921459999998</v>
      </c>
      <c r="R61" s="20">
        <f t="shared" si="31"/>
        <v>-466.82552999998734</v>
      </c>
      <c r="S61" s="20">
        <f t="shared" si="32"/>
        <v>0</v>
      </c>
      <c r="T61" s="20">
        <f t="shared" si="33"/>
        <v>0</v>
      </c>
    </row>
    <row r="62" spans="1:20" s="30" customFormat="1" ht="51.75" customHeight="1">
      <c r="A62" s="33" t="s">
        <v>120</v>
      </c>
      <c r="B62" s="32">
        <v>1710000000</v>
      </c>
      <c r="C62" s="31">
        <v>46372.79477</v>
      </c>
      <c r="D62" s="31">
        <v>24468.094149999997</v>
      </c>
      <c r="E62" s="31">
        <v>24468.094149999997</v>
      </c>
      <c r="F62" s="21">
        <f>'[1]пр 8_для уточнения'!G1616/1000</f>
        <v>46070.39675</v>
      </c>
      <c r="G62" s="21">
        <f>'[1]пр 8_для уточнения'!H1616/1000</f>
        <v>24468.094149999997</v>
      </c>
      <c r="H62" s="21">
        <f>'[1]пр 8_для уточнения'!I1616/1000</f>
        <v>24468.094149999997</v>
      </c>
      <c r="I62" s="21">
        <f t="shared" si="27"/>
        <v>-302.39802000000054</v>
      </c>
      <c r="J62" s="21">
        <f t="shared" si="28"/>
        <v>-0.65638249577262553</v>
      </c>
      <c r="K62" s="21">
        <f t="shared" si="29"/>
        <v>0</v>
      </c>
      <c r="L62" s="21">
        <f t="shared" si="39"/>
        <v>0</v>
      </c>
      <c r="M62" s="21">
        <f t="shared" si="30"/>
        <v>0</v>
      </c>
      <c r="N62" s="21">
        <f t="shared" si="40"/>
        <v>0</v>
      </c>
      <c r="O62" s="21">
        <v>46247.977129999999</v>
      </c>
      <c r="P62" s="21">
        <v>24468.094149999997</v>
      </c>
      <c r="Q62" s="21">
        <v>24468.094149999997</v>
      </c>
      <c r="R62" s="21">
        <f t="shared" si="31"/>
        <v>177.58037999999942</v>
      </c>
      <c r="S62" s="21">
        <f t="shared" si="32"/>
        <v>0</v>
      </c>
      <c r="T62" s="21">
        <f t="shared" si="33"/>
        <v>0</v>
      </c>
    </row>
    <row r="63" spans="1:20" s="30" customFormat="1" ht="37.5" customHeight="1">
      <c r="A63" s="33" t="s">
        <v>119</v>
      </c>
      <c r="B63" s="32">
        <v>1720000000</v>
      </c>
      <c r="C63" s="31">
        <v>42313.573659999995</v>
      </c>
      <c r="D63" s="31">
        <v>40783.707369999996</v>
      </c>
      <c r="E63" s="31">
        <v>42066.827310000001</v>
      </c>
      <c r="F63" s="21">
        <f>'[1]пр 8_для уточнения'!G1731/1000</f>
        <v>42313.573659999995</v>
      </c>
      <c r="G63" s="21">
        <f>'[1]пр 8_для уточнения'!H1731/1000</f>
        <v>40783.707369999996</v>
      </c>
      <c r="H63" s="21">
        <f>'[1]пр 8_для уточнения'!I1731/1000</f>
        <v>42066.827310000001</v>
      </c>
      <c r="I63" s="21">
        <f t="shared" si="27"/>
        <v>0</v>
      </c>
      <c r="J63" s="21">
        <f t="shared" si="28"/>
        <v>0</v>
      </c>
      <c r="K63" s="21">
        <f t="shared" si="29"/>
        <v>0</v>
      </c>
      <c r="L63" s="21">
        <f t="shared" si="39"/>
        <v>0</v>
      </c>
      <c r="M63" s="21">
        <f t="shared" si="30"/>
        <v>0</v>
      </c>
      <c r="N63" s="21">
        <f t="shared" si="40"/>
        <v>0</v>
      </c>
      <c r="O63" s="21">
        <v>41669.167750000001</v>
      </c>
      <c r="P63" s="21">
        <v>40783.707369999996</v>
      </c>
      <c r="Q63" s="21">
        <v>42066.827310000001</v>
      </c>
      <c r="R63" s="21">
        <f t="shared" si="31"/>
        <v>-644.40590999999404</v>
      </c>
      <c r="S63" s="21">
        <f t="shared" si="32"/>
        <v>0</v>
      </c>
      <c r="T63" s="21">
        <f t="shared" si="33"/>
        <v>0</v>
      </c>
    </row>
    <row r="64" spans="1:20" s="25" customFormat="1" ht="52.5" customHeight="1">
      <c r="A64" s="35" t="s">
        <v>118</v>
      </c>
      <c r="B64" s="34">
        <v>1900000000</v>
      </c>
      <c r="C64" s="22">
        <v>58.3</v>
      </c>
      <c r="D64" s="22">
        <v>58.3</v>
      </c>
      <c r="E64" s="22">
        <v>58.3</v>
      </c>
      <c r="F64" s="22">
        <f t="shared" ref="F64:H64" si="42">F65</f>
        <v>58.3</v>
      </c>
      <c r="G64" s="22">
        <f t="shared" si="42"/>
        <v>58.3</v>
      </c>
      <c r="H64" s="22">
        <f t="shared" si="42"/>
        <v>58.3</v>
      </c>
      <c r="I64" s="20">
        <f t="shared" si="27"/>
        <v>0</v>
      </c>
      <c r="J64" s="20">
        <f t="shared" si="28"/>
        <v>0</v>
      </c>
      <c r="K64" s="20">
        <f t="shared" si="29"/>
        <v>0</v>
      </c>
      <c r="L64" s="20">
        <f t="shared" si="39"/>
        <v>0</v>
      </c>
      <c r="M64" s="20">
        <f t="shared" si="30"/>
        <v>0</v>
      </c>
      <c r="N64" s="20">
        <f t="shared" si="40"/>
        <v>0</v>
      </c>
      <c r="O64" s="20">
        <f>O65</f>
        <v>58.3</v>
      </c>
      <c r="P64" s="20">
        <f>P65</f>
        <v>58.3</v>
      </c>
      <c r="Q64" s="20">
        <f>Q65</f>
        <v>58.3</v>
      </c>
      <c r="R64" s="20">
        <f t="shared" si="31"/>
        <v>0</v>
      </c>
      <c r="S64" s="20">
        <f t="shared" si="32"/>
        <v>0</v>
      </c>
      <c r="T64" s="20">
        <f t="shared" si="33"/>
        <v>0</v>
      </c>
    </row>
    <row r="65" spans="1:20" s="30" customFormat="1" ht="41.25" customHeight="1">
      <c r="A65" s="33" t="s">
        <v>117</v>
      </c>
      <c r="B65" s="32">
        <v>1910000000</v>
      </c>
      <c r="C65" s="31">
        <v>58.3</v>
      </c>
      <c r="D65" s="31">
        <v>58.3</v>
      </c>
      <c r="E65" s="31">
        <v>58.3</v>
      </c>
      <c r="F65" s="21">
        <f>'[1]пр 8_для уточнения'!G1749/1000</f>
        <v>58.3</v>
      </c>
      <c r="G65" s="21">
        <f>'[1]пр 8_для уточнения'!H1749/1000</f>
        <v>58.3</v>
      </c>
      <c r="H65" s="21">
        <f>'[1]пр 8_для уточнения'!I1749/1000</f>
        <v>58.3</v>
      </c>
      <c r="I65" s="21">
        <f t="shared" si="27"/>
        <v>0</v>
      </c>
      <c r="J65" s="21">
        <f t="shared" si="28"/>
        <v>0</v>
      </c>
      <c r="K65" s="21">
        <f t="shared" si="29"/>
        <v>0</v>
      </c>
      <c r="L65" s="21">
        <f t="shared" si="39"/>
        <v>0</v>
      </c>
      <c r="M65" s="21">
        <f t="shared" si="30"/>
        <v>0</v>
      </c>
      <c r="N65" s="21">
        <f t="shared" si="40"/>
        <v>0</v>
      </c>
      <c r="O65" s="21">
        <v>58.3</v>
      </c>
      <c r="P65" s="21">
        <v>58.3</v>
      </c>
      <c r="Q65" s="21">
        <v>58.3</v>
      </c>
      <c r="R65" s="21">
        <f t="shared" si="31"/>
        <v>0</v>
      </c>
      <c r="S65" s="21">
        <f t="shared" si="32"/>
        <v>0</v>
      </c>
      <c r="T65" s="21">
        <f t="shared" si="33"/>
        <v>0</v>
      </c>
    </row>
    <row r="66" spans="1:20" s="25" customFormat="1" ht="54" customHeight="1">
      <c r="A66" s="29" t="s">
        <v>116</v>
      </c>
      <c r="B66" s="28">
        <v>2000000000</v>
      </c>
      <c r="C66" s="27">
        <v>205601.17794999998</v>
      </c>
      <c r="D66" s="27">
        <v>4462.9473699999999</v>
      </c>
      <c r="E66" s="27">
        <v>0</v>
      </c>
      <c r="F66" s="26">
        <f>'[1]пр 8_для уточнения'!G1770/1000</f>
        <v>205601.17794999998</v>
      </c>
      <c r="G66" s="26">
        <f>'[1]пр 8_для уточнения'!H1770/1000</f>
        <v>4462.9473699999999</v>
      </c>
      <c r="H66" s="26">
        <v>0</v>
      </c>
      <c r="I66" s="26">
        <f t="shared" si="27"/>
        <v>0</v>
      </c>
      <c r="J66" s="26">
        <f t="shared" si="28"/>
        <v>0</v>
      </c>
      <c r="K66" s="26">
        <f t="shared" si="29"/>
        <v>0</v>
      </c>
      <c r="L66" s="26">
        <f t="shared" si="39"/>
        <v>0</v>
      </c>
      <c r="M66" s="26">
        <f t="shared" si="30"/>
        <v>0</v>
      </c>
      <c r="N66" s="26">
        <v>0</v>
      </c>
      <c r="O66" s="26">
        <v>116472.9</v>
      </c>
      <c r="P66" s="26">
        <v>1635.6</v>
      </c>
      <c r="Q66" s="26">
        <v>0</v>
      </c>
      <c r="R66" s="26">
        <f t="shared" si="31"/>
        <v>-89128.277949999989</v>
      </c>
      <c r="S66" s="26">
        <f t="shared" si="32"/>
        <v>-2827.34737</v>
      </c>
      <c r="T66" s="26">
        <f t="shared" si="33"/>
        <v>0</v>
      </c>
    </row>
    <row r="67" spans="1:20">
      <c r="A67" s="24" t="s">
        <v>115</v>
      </c>
      <c r="B67" s="23"/>
      <c r="C67" s="22">
        <f>C9+C12+C15+C19+C23+C27+C30+C35+C37+C41+C43+C45+C47+C52+C56+C59+C61+C64+C66</f>
        <v>3227006.7163799992</v>
      </c>
      <c r="D67" s="22">
        <f>D9+D12+D15+D19+D23+D27+D30+D35+D37+D41+D43+D45+D47+D52+D56+D59+D61+D64+D66+0.1</f>
        <v>2583333.8756599999</v>
      </c>
      <c r="E67" s="22">
        <f t="shared" ref="E67" si="43">E9+E12+E15+E19+E23+E27+E30+E35+E37+E41+E43+E45+E47+E52+E56+E59+E61+E64+E66</f>
        <v>2669038.3602299993</v>
      </c>
      <c r="F67" s="22">
        <f t="shared" ref="F67:G67" si="44">F9+F12+F15+F19+F23+F27+F30+F35+F37+F41+F43+F45+F47+F52+F56+F59+F61+F64+F66</f>
        <v>3224159.546529999</v>
      </c>
      <c r="G67" s="22">
        <f t="shared" si="44"/>
        <v>2585068.8382799998</v>
      </c>
      <c r="H67" s="22">
        <f>H9+H12+H15+H19+H23+H27+H30+H35+H37+H41+H43+H45+H47+H52+H56+H59+H61+H64+H66</f>
        <v>2669038.3201199993</v>
      </c>
      <c r="I67" s="20">
        <f t="shared" si="27"/>
        <v>-2847.1698500001803</v>
      </c>
      <c r="J67" s="20">
        <f t="shared" si="28"/>
        <v>-8.8307349835229032E-2</v>
      </c>
      <c r="K67" s="20">
        <f t="shared" si="29"/>
        <v>1734.9626199998893</v>
      </c>
      <c r="L67" s="21">
        <f t="shared" si="39"/>
        <v>6.711475510084533E-2</v>
      </c>
      <c r="M67" s="20">
        <f t="shared" si="30"/>
        <v>-4.0109999943524599E-2</v>
      </c>
      <c r="N67" s="20">
        <f>(M67/H67)*100</f>
        <v>-1.5027884628393522E-6</v>
      </c>
      <c r="O67" s="22">
        <f>O9+O12+O15+O19+O23+O27+O30+O35+O37+O41+O43+O45+O47+O52+O56+O59+O61+O64+O66</f>
        <v>3127806.7977600005</v>
      </c>
      <c r="P67" s="22">
        <f t="shared" ref="P67:T67" si="45">P9+P12+P15+P19+P23+P27+P30+P35+P37+P41+P43+P45+P47+P52+P56+P59+P61+P64+P66</f>
        <v>2580436.0823399997</v>
      </c>
      <c r="Q67" s="22">
        <f t="shared" si="45"/>
        <v>2668968.1376499999</v>
      </c>
      <c r="R67" s="22">
        <f t="shared" si="45"/>
        <v>-96352.748769999685</v>
      </c>
      <c r="S67" s="22">
        <f t="shared" si="45"/>
        <v>-4632.7559399998408</v>
      </c>
      <c r="T67" s="22">
        <f t="shared" si="45"/>
        <v>-70.182469999836826</v>
      </c>
    </row>
    <row r="68" spans="1:20">
      <c r="C68" s="17"/>
      <c r="D68" s="17"/>
      <c r="E68" s="17"/>
      <c r="F68" s="17"/>
      <c r="G68" s="17"/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70" spans="1:20">
      <c r="C70" s="17"/>
      <c r="O70" s="19"/>
    </row>
    <row r="73" spans="1:20">
      <c r="C73" s="17">
        <v>3227006.7018200001</v>
      </c>
      <c r="D73" s="17">
        <v>2583333.8689999999</v>
      </c>
      <c r="E73" s="17">
        <v>2669038.3201199998</v>
      </c>
      <c r="F73" s="17">
        <f>'[1]пр 8_для уточнения'!G1803/1000</f>
        <v>3224159.5465300004</v>
      </c>
      <c r="G73" s="17">
        <f>'[1]пр 8_для уточнения'!H1803/1000</f>
        <v>2585068.8382800003</v>
      </c>
      <c r="H73" s="17">
        <f>'[1]пр 8_для уточнения'!I1803/1000</f>
        <v>2669038.3201199998</v>
      </c>
      <c r="I73" s="17">
        <f>F73-C73</f>
        <v>-2847.155289999675</v>
      </c>
      <c r="J73" s="17"/>
      <c r="K73" s="17">
        <f>G73-D73</f>
        <v>1734.9692800003104</v>
      </c>
      <c r="L73" s="17"/>
      <c r="M73" s="17">
        <f>H73-E73</f>
        <v>0</v>
      </c>
      <c r="N73" s="17"/>
      <c r="R73" s="17">
        <f>O67-F67</f>
        <v>-96352.74876999855</v>
      </c>
      <c r="S73" s="17">
        <f>P67-G67</f>
        <v>-4632.7559400000609</v>
      </c>
      <c r="T73" s="17">
        <f>Q67-H67</f>
        <v>-70.182469999417663</v>
      </c>
    </row>
    <row r="74" spans="1:20">
      <c r="C74" s="17">
        <f>C73-C67</f>
        <v>-1.4559999108314514E-2</v>
      </c>
      <c r="D74" s="17">
        <f>D73-D67</f>
        <v>-6.659999955445528E-3</v>
      </c>
      <c r="E74" s="17">
        <f>E73-E67</f>
        <v>-4.0109999477863312E-2</v>
      </c>
      <c r="F74" s="17">
        <f>F67-F73</f>
        <v>0</v>
      </c>
      <c r="G74" s="17">
        <f>G67-G73</f>
        <v>0</v>
      </c>
      <c r="H74" s="17">
        <f>H67-H73</f>
        <v>0</v>
      </c>
      <c r="I74" s="17">
        <f>I67-I73</f>
        <v>-1.4560000505298376E-2</v>
      </c>
      <c r="J74" s="17"/>
      <c r="K74" s="17">
        <f>K67-K73</f>
        <v>-6.6600004211068153E-3</v>
      </c>
      <c r="L74" s="17"/>
      <c r="M74" s="17">
        <f>M67-M73</f>
        <v>-4.0109999943524599E-2</v>
      </c>
      <c r="R74" s="17">
        <f>R67-R73</f>
        <v>-1.1350493878126144E-9</v>
      </c>
      <c r="S74" s="17">
        <f>S67-S73</f>
        <v>2.2009771782904863E-10</v>
      </c>
      <c r="T74" s="17">
        <f>T67-T73</f>
        <v>-4.191633706795983E-10</v>
      </c>
    </row>
    <row r="78" spans="1:20">
      <c r="T78" s="16"/>
    </row>
  </sheetData>
  <autoFilter ref="A8:T67"/>
  <mergeCells count="24">
    <mergeCell ref="H5:H7"/>
    <mergeCell ref="I5:J6"/>
    <mergeCell ref="S1:T1"/>
    <mergeCell ref="A2:T2"/>
    <mergeCell ref="A4:A7"/>
    <mergeCell ref="B4:B7"/>
    <mergeCell ref="C4:E4"/>
    <mergeCell ref="F4:H4"/>
    <mergeCell ref="I4:N4"/>
    <mergeCell ref="O4:Q4"/>
    <mergeCell ref="R4:T4"/>
    <mergeCell ref="C5:C7"/>
    <mergeCell ref="D5:D7"/>
    <mergeCell ref="E5:E7"/>
    <mergeCell ref="F5:F7"/>
    <mergeCell ref="G5:G7"/>
    <mergeCell ref="S5:S6"/>
    <mergeCell ref="T5:T6"/>
    <mergeCell ref="K5:L6"/>
    <mergeCell ref="M5:N6"/>
    <mergeCell ref="O5:O7"/>
    <mergeCell ref="P5:P7"/>
    <mergeCell ref="Q5:Q7"/>
    <mergeCell ref="R5:R6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  <rowBreaks count="1" manualBreakCount="1">
    <brk id="4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1</vt:lpstr>
      <vt:lpstr>ПР 2</vt:lpstr>
      <vt:lpstr>'ПР 1'!Заголовки_для_печати</vt:lpstr>
      <vt:lpstr>'ПР 2'!Заголовки_для_печати</vt:lpstr>
      <vt:lpstr>'ПР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2021-12-17T12:27:10Z</cp:lastPrinted>
  <dcterms:created xsi:type="dcterms:W3CDTF">2021-11-23T06:13:44Z</dcterms:created>
  <dcterms:modified xsi:type="dcterms:W3CDTF">2021-12-17T12:41:22Z</dcterms:modified>
</cp:coreProperties>
</file>