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95" windowWidth="19155" windowHeight="11250" tabRatio="814"/>
  </bookViews>
  <sheets>
    <sheet name="Прил. 3 к отчету КСП 2020" sheetId="21" r:id="rId1"/>
  </sheets>
  <definedNames>
    <definedName name="_xlnm.Print_Area" localSheetId="0">'Прил. 3 к отчету КСП 2020'!$A$1:$N$43</definedName>
  </definedNames>
  <calcPr calcId="145621"/>
  <fileRecoveryPr autoRecover="0"/>
</workbook>
</file>

<file path=xl/calcChain.xml><?xml version="1.0" encoding="utf-8"?>
<calcChain xmlns="http://schemas.openxmlformats.org/spreadsheetml/2006/main">
  <c r="M32" i="21" l="1"/>
  <c r="L22" i="21"/>
  <c r="L25" i="21"/>
  <c r="E25" i="21"/>
  <c r="G9" i="21" l="1"/>
  <c r="D9" i="21"/>
  <c r="G8" i="21"/>
  <c r="G13" i="21"/>
  <c r="G12" i="21"/>
  <c r="D36" i="21" l="1"/>
  <c r="E36" i="21"/>
  <c r="F36" i="21"/>
  <c r="G36" i="21"/>
  <c r="H36" i="21"/>
  <c r="I36" i="21"/>
  <c r="J36" i="21"/>
  <c r="K36" i="21"/>
  <c r="L36" i="21"/>
  <c r="O36" i="21"/>
  <c r="C36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C35" i="21"/>
  <c r="E34" i="21"/>
  <c r="F34" i="21"/>
  <c r="G34" i="21"/>
  <c r="H34" i="21"/>
  <c r="I34" i="21"/>
  <c r="J34" i="21"/>
  <c r="M34" i="21"/>
  <c r="O34" i="21"/>
  <c r="D34" i="21"/>
  <c r="C34" i="21"/>
  <c r="O32" i="21"/>
  <c r="F32" i="21"/>
  <c r="G32" i="21"/>
  <c r="H32" i="21"/>
  <c r="I32" i="21"/>
  <c r="J32" i="21"/>
  <c r="E32" i="21"/>
  <c r="D32" i="21"/>
  <c r="C32" i="21"/>
  <c r="C16" i="21"/>
  <c r="N14" i="21" l="1"/>
  <c r="M14" i="21"/>
  <c r="L14" i="21"/>
  <c r="K14" i="21"/>
  <c r="E14" i="21"/>
  <c r="M8" i="21"/>
  <c r="L8" i="21"/>
  <c r="D8" i="21"/>
  <c r="C8" i="21"/>
  <c r="C9" i="21"/>
  <c r="O17" i="21"/>
  <c r="J10" i="21"/>
  <c r="F10" i="21"/>
  <c r="O19" i="21"/>
  <c r="H11" i="21"/>
  <c r="C11" i="21"/>
  <c r="M25" i="21"/>
  <c r="M31" i="21"/>
  <c r="M28" i="21"/>
  <c r="L29" i="21" l="1"/>
  <c r="L23" i="21"/>
  <c r="L26" i="21"/>
  <c r="L31" i="21"/>
  <c r="L28" i="21"/>
  <c r="E31" i="21"/>
  <c r="E28" i="21"/>
  <c r="N13" i="21"/>
  <c r="L12" i="21"/>
  <c r="K13" i="21"/>
  <c r="K12" i="21"/>
  <c r="C12" i="21"/>
  <c r="C13" i="21"/>
  <c r="L34" i="21" l="1"/>
  <c r="L32" i="21"/>
  <c r="N12" i="21"/>
  <c r="M29" i="21"/>
  <c r="M26" i="21"/>
  <c r="M23" i="21"/>
  <c r="N27" i="21"/>
  <c r="N28" i="21"/>
  <c r="N30" i="21"/>
  <c r="N31" i="21"/>
  <c r="N24" i="21"/>
  <c r="N25" i="21"/>
  <c r="N34" i="21" l="1"/>
  <c r="K17" i="21"/>
  <c r="K24" i="21"/>
  <c r="K25" i="21"/>
  <c r="K27" i="21"/>
  <c r="K28" i="21"/>
  <c r="K30" i="21"/>
  <c r="K31" i="21"/>
  <c r="D23" i="21"/>
  <c r="E23" i="21"/>
  <c r="F23" i="21"/>
  <c r="G23" i="21"/>
  <c r="H23" i="21"/>
  <c r="I23" i="21"/>
  <c r="J23" i="21"/>
  <c r="D26" i="21"/>
  <c r="E26" i="21"/>
  <c r="F26" i="21"/>
  <c r="G26" i="21"/>
  <c r="H26" i="21"/>
  <c r="I26" i="21"/>
  <c r="J26" i="21"/>
  <c r="D29" i="21"/>
  <c r="E29" i="21"/>
  <c r="F29" i="21"/>
  <c r="G29" i="21"/>
  <c r="H29" i="21"/>
  <c r="H22" i="21" s="1"/>
  <c r="I29" i="21"/>
  <c r="J29" i="21"/>
  <c r="F22" i="21"/>
  <c r="C29" i="21"/>
  <c r="C26" i="21"/>
  <c r="C23" i="21"/>
  <c r="N10" i="21"/>
  <c r="K10" i="21"/>
  <c r="E22" i="21" l="1"/>
  <c r="J22" i="21"/>
  <c r="I22" i="21"/>
  <c r="G22" i="21"/>
  <c r="K29" i="21"/>
  <c r="N29" i="21" s="1"/>
  <c r="K26" i="21"/>
  <c r="N26" i="21" s="1"/>
  <c r="K23" i="21"/>
  <c r="D22" i="21"/>
  <c r="C22" i="21"/>
  <c r="K20" i="21"/>
  <c r="N20" i="21"/>
  <c r="M22" i="21" l="1"/>
  <c r="K22" i="21"/>
  <c r="N11" i="21"/>
  <c r="N17" i="21"/>
  <c r="N18" i="21"/>
  <c r="N19" i="21"/>
  <c r="K11" i="21"/>
  <c r="K18" i="21"/>
  <c r="K8" i="21"/>
  <c r="M36" i="21" l="1"/>
  <c r="N23" i="21"/>
  <c r="K21" i="21"/>
  <c r="N8" i="21"/>
  <c r="N9" i="21"/>
  <c r="K9" i="21"/>
  <c r="K34" i="21" l="1"/>
  <c r="K32" i="21"/>
  <c r="N21" i="21"/>
  <c r="K19" i="21"/>
  <c r="N22" i="21" l="1"/>
  <c r="N36" i="21" l="1"/>
  <c r="N32" i="21"/>
</calcChain>
</file>

<file path=xl/sharedStrings.xml><?xml version="1.0" encoding="utf-8"?>
<sst xmlns="http://schemas.openxmlformats.org/spreadsheetml/2006/main" count="65" uniqueCount="61">
  <si>
    <t>ВСЕГО</t>
  </si>
  <si>
    <t>Всего:</t>
  </si>
  <si>
    <t>№ п/п</t>
  </si>
  <si>
    <t>в том числе по результатам:</t>
  </si>
  <si>
    <t>иные нарушения</t>
  </si>
  <si>
    <t>Отклон. (подлежащие устранению "-" устранено), тыс. руб.</t>
  </si>
  <si>
    <t xml:space="preserve">Примечание: </t>
  </si>
  <si>
    <t>контрольных мероприятий</t>
  </si>
  <si>
    <t>экспертно-аналитических мероприятий</t>
  </si>
  <si>
    <t xml:space="preserve">Приложение № 3 к Отчету </t>
  </si>
  <si>
    <t>Мероприятие по внешнему муниципальному финансовому контролю</t>
  </si>
  <si>
    <t>экспертных мероприятий</t>
  </si>
  <si>
    <t>нарушения при осуществлении закупок</t>
  </si>
  <si>
    <t>Подлежащие устранению (возврату), тыс. руб.</t>
  </si>
  <si>
    <t>неправомерное расходование средств местного бюджета</t>
  </si>
  <si>
    <t>нарушения ведения бухгалтерского учета, составления и предоставления бухгалтерской (финансовой) отчетности</t>
  </si>
  <si>
    <t>нецелевое использование бюджетных средств</t>
  </si>
  <si>
    <t>нарушения в сфере управления и распоряжения муниципальной собственностью</t>
  </si>
  <si>
    <t>Общий объем средств городского бюджета, обладающий признаками неэффективного использования, тыс. руб.</t>
  </si>
  <si>
    <t>доходы бюджета</t>
  </si>
  <si>
    <t>расходы бюджета</t>
  </si>
  <si>
    <t>Объем проверенных (проанализированных) средств (тыс. руб.)</t>
  </si>
  <si>
    <t xml:space="preserve">  - 2023 год</t>
  </si>
  <si>
    <t>нарушения при формировании  и рассмотрении бюджета (внесении изменений в бюджет)</t>
  </si>
  <si>
    <t>Отчет о результатах контрольного мероприятия «Проверка законности и эффективности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обратно, в муниципальном бюджетном учреждении дополнительного образования Дом детского творчества имени академика А.Е. Ферсмана»</t>
  </si>
  <si>
    <t>Отчет о результатах контрольного мероприятия «Проверка законности и эффективности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обратно, в Муниципальном бюджетном учреждении культуры «Централизованная библиотечная система г. Апатиты»</t>
  </si>
  <si>
    <t>5.</t>
  </si>
  <si>
    <t>6.</t>
  </si>
  <si>
    <t>Заключение на проект решения Совета депутатов города Апатиты «О городском бюджете на 2022 год и на плановый период 2023 и 2024 годов», в том числе:</t>
  </si>
  <si>
    <t xml:space="preserve">  - 2022 год:</t>
  </si>
  <si>
    <t xml:space="preserve">  - 2024 год</t>
  </si>
  <si>
    <t>Выявленные в 2021 году нарушения и недоработки, имеющие денежную оценку, тыс. руб.</t>
  </si>
  <si>
    <t>Сведения об объеме проверенных средств и устранении выявленных Контрольно-счетной палатой города Апатиты финансовых нарушений за 2021 год</t>
  </si>
  <si>
    <t>Заключение на проект решения Совета депутатов города Апатиты «О приостановлении действия пункта 3.4 решения Совета депутатов города Апатиты от 30.10.2012 № 625 «Об утверждении Нормативов расходов на оплату труда работников централизованных бухгалтерий города Апатиты»</t>
  </si>
  <si>
    <t>Отчет о результатах контрольного мероприятия «Проверка соблюдения законности и установленного порядка приватизации муниципального имущества муниципального образования город Апатиты, своевременности и полноты поступления в городской бюджет доходов от его продажи»</t>
  </si>
  <si>
    <t>4.</t>
  </si>
  <si>
    <t>Заключение на проект решения Совета депутатов города Апатиты «О внесении изменений в решение Совета депутатов города Апатиты от 21.12.2020 № 220 «О городском бюджете на 2021 год и на плановый период 2022 и 2023 годов» (с изменениями, внесенными решениями Совета депутатов города Апатиты от 24.02.2021 № 244, от 27.04.2021 № 271, от 01.06.2021 № 296, от 01.07.2021 № 316)»</t>
  </si>
  <si>
    <t>Заключение на проект решения Совета депутатов города Апатиты «О внесении изменений в решение Совета депутатов города Апатиты от 21.12.2020 № 220 «О городском бюджете на 2021 год и на плановый период 2022 и 2023 годов» (с изменениями, внесенными решениями Совета депутатов города Апатиты от 24.02.2021 № 244, от 27.04.2021 № 271, от 01.06.2021 № 296)»</t>
  </si>
  <si>
    <t>Отчет о результатах контрольного мероприятия «Аудит в сфере закупок в муниципальном бюджетном общеобразовательном учреждении г. Апатиты «Средняя общеобразовательная школа № 10» за 2020 год»</t>
  </si>
  <si>
    <t>3.</t>
  </si>
  <si>
    <t>Заключение на проект решения Совета депутатов города Апатиты «О внесении изменений в решение Совета депутатов города Апатиты от 21.12.2020 № 220 «О городском бюджете на 2021 год и на плановый период 2022 и 2023 годов» (с изменениями, внесенными решениями Совета депутатов города Апатиты от 24.02.2021 № 244, от 27.04.2021 № 271)»</t>
  </si>
  <si>
    <t>Заключение на проект решения Совета депутатов города Апатиты «О внесении изменений в решение Совета депутатов города Апатиты от 21.12.2020 № 220 «О городском бюджете на 2021 год и на плановый период 2022 и 2023 годов» (с изменениями, внесенными решением Совета депутатов города Апатиты от 24.02.2021 № 244)»</t>
  </si>
  <si>
    <t>Заключение по результатам экспертно-аналитического мероприятия «Анализ процедуры предоставления Администрацией города Апатиты за счет городского бюджета субсидий субъектам малого и среднего предпринимательства на возмещение части затрат по договорам на выполнение работ (услуг)»</t>
  </si>
  <si>
    <t>Отчет о результатах контрольного мероприятия «Проверка законности и результативности (эффективности и экономности)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обратно, в муниципальном бюджетном общеобразовательном учреждении г. Апатиты «Средняя общеобразовательная школа № 15»</t>
  </si>
  <si>
    <t>2.</t>
  </si>
  <si>
    <t>Отчет о результатах контрольного мероприятия «Проверка законности и результативности (эффективности и экономности)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обратно, в муниципальном бюджетном дошкольном образовательном учреждении № 49 г. Апатиты»</t>
  </si>
  <si>
    <t>1.</t>
  </si>
  <si>
    <t>Заключение на проект решения Совета депутатов города Апатиты «О внесении изменений в решение Совета депутатов города Апатиты от 21.12.2020 № 220 «О городском бюджете на 2021 год и на плановый период 2022 и 2023 годов»</t>
  </si>
  <si>
    <t>Устранено финансо- вых наруше- ний, тыс. руб. (по состоянию на 31.12.2021)</t>
  </si>
  <si>
    <t>Заключение по результатам экспертно-аналитического мероприятия «Внешняя проверка годового отчета об исполнении городского бюджета за 2020 год с учетом данных внешней проверки бюджетной отчетности главных администраторов бюджетных средств»</t>
  </si>
  <si>
    <t>7.</t>
  </si>
  <si>
    <t>8.</t>
  </si>
  <si>
    <t>9.*</t>
  </si>
  <si>
    <t>*Проведенный анализ учитывает исполнение доходной и расходной частей бюджета города Апатиты за 2020 год.</t>
  </si>
  <si>
    <t>10.</t>
  </si>
  <si>
    <t>11.</t>
  </si>
  <si>
    <t>12.</t>
  </si>
  <si>
    <t>13.</t>
  </si>
  <si>
    <t>14.</t>
  </si>
  <si>
    <t>15.**</t>
  </si>
  <si>
    <t>**Проведенный анализ учитывает объем средств доходной и расходной частей проекта городского бюджета на 2022 год и плановый период 2023 и 2024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</si>
</sst>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Fill="1"/>
    <xf numFmtId="3" fontId="5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164" fontId="4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3" fontId="3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3"/>
    </xf>
    <xf numFmtId="0" fontId="3" fillId="2" borderId="6" xfId="0" applyFont="1" applyFill="1" applyBorder="1" applyAlignment="1">
      <alignment horizontal="left" vertical="center" wrapText="1" indent="3"/>
    </xf>
    <xf numFmtId="0" fontId="7" fillId="0" borderId="0" xfId="0" applyFont="1" applyAlignment="1">
      <alignment wrapText="1"/>
    </xf>
    <xf numFmtId="164" fontId="2" fillId="0" borderId="0" xfId="0" applyNumberFormat="1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  <color rgb="FFCCFF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14"/>
  <sheetViews>
    <sheetView tabSelected="1" zoomScale="80" zoomScaleNormal="80" workbookViewId="0">
      <pane xSplit="2" ySplit="7" topLeftCell="C36" activePane="bottomRight" state="frozen"/>
      <selection pane="topRight" activeCell="E1" sqref="E1"/>
      <selection pane="bottomLeft" activeCell="A9" sqref="A9"/>
      <selection pane="bottomRight" sqref="A1:O40"/>
    </sheetView>
  </sheetViews>
  <sheetFormatPr defaultColWidth="9.140625" defaultRowHeight="12.75" x14ac:dyDescent="0.2"/>
  <cols>
    <col min="1" max="1" width="6.42578125" style="14" customWidth="1"/>
    <col min="2" max="2" width="47.28515625" style="2" customWidth="1"/>
    <col min="3" max="3" width="12.5703125" style="14" bestFit="1" customWidth="1"/>
    <col min="4" max="4" width="11.7109375" style="14" customWidth="1"/>
    <col min="5" max="5" width="12.7109375" style="14" customWidth="1"/>
    <col min="6" max="6" width="9.7109375" style="14" customWidth="1"/>
    <col min="7" max="7" width="12.42578125" style="14" customWidth="1"/>
    <col min="8" max="8" width="13.140625" style="14" customWidth="1"/>
    <col min="9" max="9" width="12.42578125" style="14" customWidth="1"/>
    <col min="10" max="10" width="9.7109375" style="14" customWidth="1"/>
    <col min="11" max="11" width="9.42578125" style="14" customWidth="1"/>
    <col min="12" max="12" width="11.42578125" style="14" customWidth="1"/>
    <col min="13" max="13" width="10.42578125" style="14" customWidth="1"/>
    <col min="14" max="14" width="12.140625" style="14" customWidth="1"/>
    <col min="15" max="15" width="13.28515625" style="14" customWidth="1"/>
    <col min="16" max="16384" width="9.140625" style="14"/>
  </cols>
  <sheetData>
    <row r="1" spans="1:15" s="1" customFormat="1" ht="15" customHeight="1" x14ac:dyDescent="0.2">
      <c r="B1" s="2"/>
      <c r="J1" s="48" t="s">
        <v>9</v>
      </c>
      <c r="K1" s="48"/>
      <c r="L1" s="48"/>
      <c r="M1" s="48"/>
      <c r="N1" s="48"/>
      <c r="O1" s="48"/>
    </row>
    <row r="2" spans="1:15" s="1" customFormat="1" x14ac:dyDescent="0.2">
      <c r="B2" s="2"/>
      <c r="J2" s="18"/>
      <c r="K2" s="18"/>
      <c r="L2" s="20"/>
      <c r="M2" s="18"/>
      <c r="N2" s="48"/>
      <c r="O2" s="48"/>
    </row>
    <row r="3" spans="1:15" s="1" customFormat="1" x14ac:dyDescent="0.2">
      <c r="B3" s="2"/>
    </row>
    <row r="4" spans="1:15" s="1" customFormat="1" ht="30.6" customHeight="1" x14ac:dyDescent="0.2">
      <c r="A4" s="55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s="1" customFormat="1" ht="13.5" customHeight="1" x14ac:dyDescent="0.2">
      <c r="B5" s="3"/>
    </row>
    <row r="6" spans="1:15" s="10" customFormat="1" ht="33.75" customHeight="1" x14ac:dyDescent="0.2">
      <c r="A6" s="50" t="s">
        <v>2</v>
      </c>
      <c r="B6" s="50" t="s">
        <v>10</v>
      </c>
      <c r="C6" s="50" t="s">
        <v>21</v>
      </c>
      <c r="D6" s="56" t="s">
        <v>31</v>
      </c>
      <c r="E6" s="57"/>
      <c r="F6" s="57"/>
      <c r="G6" s="57"/>
      <c r="H6" s="57"/>
      <c r="I6" s="57"/>
      <c r="J6" s="57"/>
      <c r="K6" s="58"/>
      <c r="L6" s="50" t="s">
        <v>13</v>
      </c>
      <c r="M6" s="50" t="s">
        <v>48</v>
      </c>
      <c r="N6" s="50" t="s">
        <v>5</v>
      </c>
      <c r="O6" s="50" t="s">
        <v>18</v>
      </c>
    </row>
    <row r="7" spans="1:15" s="10" customFormat="1" ht="108.75" customHeight="1" x14ac:dyDescent="0.2">
      <c r="A7" s="51"/>
      <c r="B7" s="51"/>
      <c r="C7" s="51"/>
      <c r="D7" s="29" t="s">
        <v>16</v>
      </c>
      <c r="E7" s="32" t="s">
        <v>23</v>
      </c>
      <c r="F7" s="25" t="s">
        <v>12</v>
      </c>
      <c r="G7" s="31" t="s">
        <v>15</v>
      </c>
      <c r="H7" s="31" t="s">
        <v>17</v>
      </c>
      <c r="I7" s="27" t="s">
        <v>14</v>
      </c>
      <c r="J7" s="21" t="s">
        <v>4</v>
      </c>
      <c r="K7" s="19" t="s">
        <v>0</v>
      </c>
      <c r="L7" s="51"/>
      <c r="M7" s="51"/>
      <c r="N7" s="51"/>
      <c r="O7" s="51"/>
    </row>
    <row r="8" spans="1:15" s="10" customFormat="1" ht="120.75" customHeight="1" x14ac:dyDescent="0.2">
      <c r="A8" s="38" t="s">
        <v>46</v>
      </c>
      <c r="B8" s="40" t="s">
        <v>45</v>
      </c>
      <c r="C8" s="13">
        <f>984.8+157.5</f>
        <v>1142.3</v>
      </c>
      <c r="D8" s="41">
        <f>13.858</f>
        <v>13.858000000000001</v>
      </c>
      <c r="E8" s="41">
        <v>0</v>
      </c>
      <c r="F8" s="41">
        <v>0</v>
      </c>
      <c r="G8" s="41">
        <f>37.14+6.935+1.564</f>
        <v>45.639000000000003</v>
      </c>
      <c r="H8" s="41">
        <v>0</v>
      </c>
      <c r="I8" s="41">
        <v>0</v>
      </c>
      <c r="J8" s="41">
        <v>0</v>
      </c>
      <c r="K8" s="33">
        <f t="shared" ref="K8:K21" si="0">SUM(D8:J8)</f>
        <v>59.497</v>
      </c>
      <c r="L8" s="42">
        <f>D8</f>
        <v>13.858000000000001</v>
      </c>
      <c r="M8" s="43">
        <f>L8</f>
        <v>13.858000000000001</v>
      </c>
      <c r="N8" s="13">
        <f>L8-M8</f>
        <v>0</v>
      </c>
      <c r="O8" s="44">
        <v>0</v>
      </c>
    </row>
    <row r="9" spans="1:15" s="9" customFormat="1" ht="133.5" customHeight="1" x14ac:dyDescent="0.2">
      <c r="A9" s="34" t="s">
        <v>44</v>
      </c>
      <c r="B9" s="45" t="s">
        <v>43</v>
      </c>
      <c r="C9" s="13">
        <f>804.929+324.783</f>
        <v>1129.712</v>
      </c>
      <c r="D9" s="12">
        <f>0.43+2.41</f>
        <v>2.8400000000000003</v>
      </c>
      <c r="E9" s="12">
        <v>0</v>
      </c>
      <c r="F9" s="12">
        <v>0</v>
      </c>
      <c r="G9" s="12">
        <f>120+10.5</f>
        <v>130.5</v>
      </c>
      <c r="H9" s="12">
        <v>0</v>
      </c>
      <c r="I9" s="12">
        <v>0</v>
      </c>
      <c r="J9" s="12">
        <v>0</v>
      </c>
      <c r="K9" s="33">
        <f t="shared" si="0"/>
        <v>133.34</v>
      </c>
      <c r="L9" s="33">
        <v>2.8</v>
      </c>
      <c r="M9" s="13">
        <v>2.8</v>
      </c>
      <c r="N9" s="13">
        <f>L9-M9</f>
        <v>0</v>
      </c>
      <c r="O9" s="35">
        <v>0</v>
      </c>
    </row>
    <row r="10" spans="1:15" s="9" customFormat="1" ht="67.5" customHeight="1" x14ac:dyDescent="0.2">
      <c r="A10" s="34" t="s">
        <v>39</v>
      </c>
      <c r="B10" s="45" t="s">
        <v>38</v>
      </c>
      <c r="C10" s="13">
        <v>11370.4</v>
      </c>
      <c r="D10" s="12">
        <v>0</v>
      </c>
      <c r="E10" s="12">
        <v>0</v>
      </c>
      <c r="F10" s="12">
        <f>4717.266+2.3+1267.9</f>
        <v>5987.4660000000003</v>
      </c>
      <c r="G10" s="12">
        <v>0</v>
      </c>
      <c r="H10" s="12">
        <v>0</v>
      </c>
      <c r="I10" s="12">
        <v>0</v>
      </c>
      <c r="J10" s="12">
        <f>47.55+0.63</f>
        <v>48.18</v>
      </c>
      <c r="K10" s="33">
        <f t="shared" ref="K10" si="1">SUM(D10:J10)</f>
        <v>6035.6460000000006</v>
      </c>
      <c r="L10" s="33">
        <v>0</v>
      </c>
      <c r="M10" s="13">
        <v>0</v>
      </c>
      <c r="N10" s="13">
        <f>L10-M10</f>
        <v>0</v>
      </c>
      <c r="O10" s="35">
        <v>0</v>
      </c>
    </row>
    <row r="11" spans="1:15" s="9" customFormat="1" ht="82.5" customHeight="1" x14ac:dyDescent="0.2">
      <c r="A11" s="34" t="s">
        <v>35</v>
      </c>
      <c r="B11" s="45" t="s">
        <v>34</v>
      </c>
      <c r="C11" s="13">
        <f>20279.9+11325.3</f>
        <v>31605.200000000001</v>
      </c>
      <c r="D11" s="12">
        <v>0</v>
      </c>
      <c r="E11" s="12">
        <v>0</v>
      </c>
      <c r="F11" s="12">
        <v>0</v>
      </c>
      <c r="G11" s="12">
        <v>0</v>
      </c>
      <c r="H11" s="12">
        <f>0.092+15.993</f>
        <v>16.085000000000001</v>
      </c>
      <c r="I11" s="12">
        <v>0</v>
      </c>
      <c r="J11" s="12">
        <v>0</v>
      </c>
      <c r="K11" s="33">
        <f t="shared" si="0"/>
        <v>16.085000000000001</v>
      </c>
      <c r="L11" s="33">
        <v>16.100000000000001</v>
      </c>
      <c r="M11" s="13">
        <v>0.1</v>
      </c>
      <c r="N11" s="13">
        <f t="shared" ref="N11:N20" si="2">L11-M11</f>
        <v>16</v>
      </c>
      <c r="O11" s="35">
        <v>0</v>
      </c>
    </row>
    <row r="12" spans="1:15" s="9" customFormat="1" ht="123" customHeight="1" x14ac:dyDescent="0.2">
      <c r="A12" s="34" t="s">
        <v>26</v>
      </c>
      <c r="B12" s="45" t="s">
        <v>24</v>
      </c>
      <c r="C12" s="13">
        <f>604.6+236.5</f>
        <v>841.1</v>
      </c>
      <c r="D12" s="12">
        <v>22.683</v>
      </c>
      <c r="E12" s="12">
        <v>0</v>
      </c>
      <c r="F12" s="12">
        <v>0</v>
      </c>
      <c r="G12" s="12">
        <f>25.254+11.839+1.846+15+5.555</f>
        <v>59.494000000000007</v>
      </c>
      <c r="H12" s="12">
        <v>0</v>
      </c>
      <c r="I12" s="12">
        <v>0</v>
      </c>
      <c r="J12" s="12">
        <v>0</v>
      </c>
      <c r="K12" s="33">
        <f>SUM(D12:J12)</f>
        <v>82.177000000000007</v>
      </c>
      <c r="L12" s="33">
        <f>D12</f>
        <v>22.683</v>
      </c>
      <c r="M12" s="13">
        <v>0</v>
      </c>
      <c r="N12" s="13">
        <f t="shared" si="2"/>
        <v>22.683</v>
      </c>
      <c r="O12" s="35">
        <v>0</v>
      </c>
    </row>
    <row r="13" spans="1:15" s="9" customFormat="1" ht="121.5" customHeight="1" x14ac:dyDescent="0.2">
      <c r="A13" s="34" t="s">
        <v>27</v>
      </c>
      <c r="B13" s="45" t="s">
        <v>25</v>
      </c>
      <c r="C13" s="13">
        <f>447.5+286</f>
        <v>733.5</v>
      </c>
      <c r="D13" s="12">
        <v>0</v>
      </c>
      <c r="E13" s="12">
        <v>0</v>
      </c>
      <c r="F13" s="12">
        <v>0</v>
      </c>
      <c r="G13" s="12">
        <f>7.407</f>
        <v>7.407</v>
      </c>
      <c r="H13" s="12">
        <v>0</v>
      </c>
      <c r="I13" s="12">
        <v>0</v>
      </c>
      <c r="J13" s="12">
        <v>0</v>
      </c>
      <c r="K13" s="33">
        <f>SUM(D13:J13)</f>
        <v>7.407</v>
      </c>
      <c r="L13" s="33">
        <v>0</v>
      </c>
      <c r="M13" s="13">
        <v>0</v>
      </c>
      <c r="N13" s="13">
        <f t="shared" si="2"/>
        <v>0</v>
      </c>
      <c r="O13" s="35">
        <v>0</v>
      </c>
    </row>
    <row r="14" spans="1:15" s="9" customFormat="1" ht="69.75" customHeight="1" x14ac:dyDescent="0.2">
      <c r="A14" s="34" t="s">
        <v>50</v>
      </c>
      <c r="B14" s="45" t="s">
        <v>47</v>
      </c>
      <c r="C14" s="13">
        <v>0</v>
      </c>
      <c r="D14" s="12">
        <v>0</v>
      </c>
      <c r="E14" s="12">
        <f>1753.9+1874.9</f>
        <v>3628.8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3">
        <f>SUM(D14:J14)</f>
        <v>3628.8</v>
      </c>
      <c r="L14" s="33">
        <f>1753.9</f>
        <v>1753.9</v>
      </c>
      <c r="M14" s="13">
        <f>L14</f>
        <v>1753.9</v>
      </c>
      <c r="N14" s="13">
        <f t="shared" si="2"/>
        <v>0</v>
      </c>
      <c r="O14" s="35">
        <v>0</v>
      </c>
    </row>
    <row r="15" spans="1:15" s="9" customFormat="1" ht="93.75" customHeight="1" x14ac:dyDescent="0.2">
      <c r="A15" s="34" t="s">
        <v>51</v>
      </c>
      <c r="B15" s="45" t="s">
        <v>42</v>
      </c>
      <c r="C15" s="13">
        <v>50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3">
        <v>0</v>
      </c>
      <c r="L15" s="33">
        <v>0</v>
      </c>
      <c r="M15" s="13">
        <v>0</v>
      </c>
      <c r="N15" s="13">
        <v>0</v>
      </c>
      <c r="O15" s="35">
        <v>0</v>
      </c>
    </row>
    <row r="16" spans="1:15" s="9" customFormat="1" ht="84.75" customHeight="1" x14ac:dyDescent="0.2">
      <c r="A16" s="34" t="s">
        <v>52</v>
      </c>
      <c r="B16" s="45" t="s">
        <v>49</v>
      </c>
      <c r="C16" s="13">
        <f>2832619.3+2788556.1</f>
        <v>5621175.4000000004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3">
        <v>0</v>
      </c>
      <c r="L16" s="33">
        <v>0</v>
      </c>
      <c r="M16" s="13">
        <v>0</v>
      </c>
      <c r="N16" s="13">
        <v>0</v>
      </c>
      <c r="O16" s="35">
        <v>0</v>
      </c>
    </row>
    <row r="17" spans="1:16" s="9" customFormat="1" ht="96" customHeight="1" x14ac:dyDescent="0.2">
      <c r="A17" s="34" t="s">
        <v>54</v>
      </c>
      <c r="B17" s="45" t="s">
        <v>41</v>
      </c>
      <c r="C17" s="13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3">
        <f t="shared" si="0"/>
        <v>0</v>
      </c>
      <c r="L17" s="33">
        <v>0</v>
      </c>
      <c r="M17" s="13">
        <v>0</v>
      </c>
      <c r="N17" s="13">
        <f t="shared" si="2"/>
        <v>0</v>
      </c>
      <c r="O17" s="35">
        <f>150+116.5</f>
        <v>266.5</v>
      </c>
    </row>
    <row r="18" spans="1:16" s="9" customFormat="1" ht="108" customHeight="1" x14ac:dyDescent="0.2">
      <c r="A18" s="34" t="s">
        <v>55</v>
      </c>
      <c r="B18" s="45" t="s">
        <v>40</v>
      </c>
      <c r="C18" s="13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3">
        <f t="shared" si="0"/>
        <v>0</v>
      </c>
      <c r="L18" s="33">
        <v>0</v>
      </c>
      <c r="M18" s="13">
        <v>0</v>
      </c>
      <c r="N18" s="13">
        <f t="shared" si="2"/>
        <v>0</v>
      </c>
      <c r="O18" s="35">
        <v>14.6</v>
      </c>
    </row>
    <row r="19" spans="1:16" s="9" customFormat="1" ht="108" customHeight="1" x14ac:dyDescent="0.2">
      <c r="A19" s="46" t="s">
        <v>56</v>
      </c>
      <c r="B19" s="45" t="s">
        <v>37</v>
      </c>
      <c r="C19" s="13">
        <v>0</v>
      </c>
      <c r="D19" s="12">
        <v>0</v>
      </c>
      <c r="E19" s="12">
        <v>430.3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3">
        <f t="shared" si="0"/>
        <v>430.3</v>
      </c>
      <c r="L19" s="33">
        <v>430.3</v>
      </c>
      <c r="M19" s="13">
        <v>430.3</v>
      </c>
      <c r="N19" s="13">
        <f t="shared" si="2"/>
        <v>0</v>
      </c>
      <c r="O19" s="35">
        <f>100+21.6</f>
        <v>121.6</v>
      </c>
    </row>
    <row r="20" spans="1:16" s="9" customFormat="1" ht="120.75" customHeight="1" x14ac:dyDescent="0.2">
      <c r="A20" s="34" t="s">
        <v>57</v>
      </c>
      <c r="B20" s="45" t="s">
        <v>36</v>
      </c>
      <c r="C20" s="13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3">
        <f t="shared" ref="K20" si="3">SUM(D20:J20)</f>
        <v>0</v>
      </c>
      <c r="L20" s="33">
        <v>0</v>
      </c>
      <c r="M20" s="13">
        <v>0</v>
      </c>
      <c r="N20" s="13">
        <f t="shared" si="2"/>
        <v>0</v>
      </c>
      <c r="O20" s="35">
        <v>150</v>
      </c>
    </row>
    <row r="21" spans="1:16" s="9" customFormat="1" ht="81.75" customHeight="1" x14ac:dyDescent="0.2">
      <c r="A21" s="34" t="s">
        <v>58</v>
      </c>
      <c r="B21" s="45" t="s">
        <v>33</v>
      </c>
      <c r="C21" s="13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176.3</v>
      </c>
      <c r="K21" s="33">
        <f t="shared" si="0"/>
        <v>176.3</v>
      </c>
      <c r="L21" s="33">
        <v>176.3</v>
      </c>
      <c r="M21" s="13">
        <v>176.3</v>
      </c>
      <c r="N21" s="13">
        <f t="shared" ref="N21" si="4">L21-M21</f>
        <v>0</v>
      </c>
      <c r="O21" s="35">
        <v>0</v>
      </c>
    </row>
    <row r="22" spans="1:16" s="9" customFormat="1" ht="57.75" customHeight="1" x14ac:dyDescent="0.2">
      <c r="A22" s="34" t="s">
        <v>59</v>
      </c>
      <c r="B22" s="45" t="s">
        <v>28</v>
      </c>
      <c r="C22" s="13">
        <f>C23+C26+C29</f>
        <v>17522811.5</v>
      </c>
      <c r="D22" s="13">
        <f t="shared" ref="D22:J22" si="5">D23+D26+D29</f>
        <v>0</v>
      </c>
      <c r="E22" s="13">
        <f>E23+E26+E29</f>
        <v>90115.361000000004</v>
      </c>
      <c r="F22" s="13">
        <f t="shared" si="5"/>
        <v>0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3">
        <f>SUM(D22:J22)</f>
        <v>90115.361000000004</v>
      </c>
      <c r="L22" s="33">
        <f>K22-85310.8</f>
        <v>4804.5610000000015</v>
      </c>
      <c r="M22" s="13">
        <f>M23+M26+M29</f>
        <v>4804.5610000000024</v>
      </c>
      <c r="N22" s="13">
        <f t="shared" ref="N22:N31" si="6">L22-M22</f>
        <v>0</v>
      </c>
      <c r="O22" s="35">
        <v>0</v>
      </c>
    </row>
    <row r="23" spans="1:16" s="9" customFormat="1" x14ac:dyDescent="0.2">
      <c r="A23" s="34"/>
      <c r="B23" s="47" t="s">
        <v>29</v>
      </c>
      <c r="C23" s="36">
        <f>C24+C25</f>
        <v>5957265.2000000002</v>
      </c>
      <c r="D23" s="36">
        <f t="shared" ref="D23:J23" si="7">D24+D25</f>
        <v>0</v>
      </c>
      <c r="E23" s="36">
        <f t="shared" si="7"/>
        <v>89611.187000000005</v>
      </c>
      <c r="F23" s="36">
        <f t="shared" si="7"/>
        <v>0</v>
      </c>
      <c r="G23" s="36">
        <f t="shared" si="7"/>
        <v>0</v>
      </c>
      <c r="H23" s="36">
        <f t="shared" si="7"/>
        <v>0</v>
      </c>
      <c r="I23" s="36">
        <f t="shared" si="7"/>
        <v>0</v>
      </c>
      <c r="J23" s="36">
        <f t="shared" si="7"/>
        <v>0</v>
      </c>
      <c r="K23" s="36">
        <f t="shared" ref="K23:K31" si="8">SUM(D23:J23)</f>
        <v>89611.187000000005</v>
      </c>
      <c r="L23" s="37">
        <f>L24+L25</f>
        <v>4300.3870000000024</v>
      </c>
      <c r="M23" s="37">
        <f>M24+M25</f>
        <v>4300.3870000000024</v>
      </c>
      <c r="N23" s="36">
        <f t="shared" si="6"/>
        <v>0</v>
      </c>
      <c r="O23" s="37">
        <v>0</v>
      </c>
      <c r="P23" s="39"/>
    </row>
    <row r="24" spans="1:16" s="9" customFormat="1" x14ac:dyDescent="0.2">
      <c r="A24" s="34"/>
      <c r="B24" s="45" t="s">
        <v>19</v>
      </c>
      <c r="C24" s="12">
        <v>2893295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 t="shared" si="8"/>
        <v>0</v>
      </c>
      <c r="L24" s="35">
        <v>0</v>
      </c>
      <c r="M24" s="35">
        <v>0</v>
      </c>
      <c r="N24" s="12">
        <f t="shared" si="6"/>
        <v>0</v>
      </c>
      <c r="O24" s="35">
        <v>0</v>
      </c>
    </row>
    <row r="25" spans="1:16" s="9" customFormat="1" x14ac:dyDescent="0.2">
      <c r="A25" s="34"/>
      <c r="B25" s="45" t="s">
        <v>20</v>
      </c>
      <c r="C25" s="12">
        <v>3063970.2</v>
      </c>
      <c r="D25" s="12">
        <v>0</v>
      </c>
      <c r="E25" s="12">
        <f>57.9+100+190.687+3951.8+85310.8</f>
        <v>89611.187000000005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8"/>
        <v>89611.187000000005</v>
      </c>
      <c r="L25" s="35">
        <f>E25-85310.8</f>
        <v>4300.3870000000024</v>
      </c>
      <c r="M25" s="12">
        <f>L25</f>
        <v>4300.3870000000024</v>
      </c>
      <c r="N25" s="12">
        <f t="shared" si="6"/>
        <v>0</v>
      </c>
      <c r="O25" s="35">
        <v>0</v>
      </c>
    </row>
    <row r="26" spans="1:16" s="9" customFormat="1" x14ac:dyDescent="0.2">
      <c r="A26" s="34"/>
      <c r="B26" s="47" t="s">
        <v>22</v>
      </c>
      <c r="C26" s="36">
        <f>C27+C28</f>
        <v>5706145.5</v>
      </c>
      <c r="D26" s="36">
        <f t="shared" ref="D26:J26" si="9">D27+D28</f>
        <v>0</v>
      </c>
      <c r="E26" s="36">
        <f t="shared" si="9"/>
        <v>250.887</v>
      </c>
      <c r="F26" s="36">
        <f t="shared" si="9"/>
        <v>0</v>
      </c>
      <c r="G26" s="36">
        <f t="shared" si="9"/>
        <v>0</v>
      </c>
      <c r="H26" s="36">
        <f t="shared" si="9"/>
        <v>0</v>
      </c>
      <c r="I26" s="36">
        <f t="shared" si="9"/>
        <v>0</v>
      </c>
      <c r="J26" s="36">
        <f t="shared" si="9"/>
        <v>0</v>
      </c>
      <c r="K26" s="36">
        <f t="shared" si="8"/>
        <v>250.887</v>
      </c>
      <c r="L26" s="36">
        <f>L27+L28</f>
        <v>250.887</v>
      </c>
      <c r="M26" s="36">
        <f>M27+M28</f>
        <v>250.887</v>
      </c>
      <c r="N26" s="12">
        <f t="shared" si="6"/>
        <v>0</v>
      </c>
      <c r="O26" s="37">
        <v>0</v>
      </c>
    </row>
    <row r="27" spans="1:16" s="9" customFormat="1" x14ac:dyDescent="0.2">
      <c r="A27" s="34"/>
      <c r="B27" s="45" t="s">
        <v>19</v>
      </c>
      <c r="C27" s="12">
        <v>2828269.9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8"/>
        <v>0</v>
      </c>
      <c r="L27" s="35">
        <v>0</v>
      </c>
      <c r="M27" s="12">
        <v>0</v>
      </c>
      <c r="N27" s="12">
        <f t="shared" si="6"/>
        <v>0</v>
      </c>
      <c r="O27" s="35">
        <v>0</v>
      </c>
    </row>
    <row r="28" spans="1:16" s="9" customFormat="1" x14ac:dyDescent="0.2">
      <c r="A28" s="34"/>
      <c r="B28" s="45" t="s">
        <v>20</v>
      </c>
      <c r="C28" s="12">
        <v>2877875.6</v>
      </c>
      <c r="D28" s="12">
        <v>0</v>
      </c>
      <c r="E28" s="12">
        <f>60.2+190.687</f>
        <v>250.887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8"/>
        <v>250.887</v>
      </c>
      <c r="L28" s="35">
        <f>E28</f>
        <v>250.887</v>
      </c>
      <c r="M28" s="12">
        <f>L28</f>
        <v>250.887</v>
      </c>
      <c r="N28" s="12">
        <f t="shared" si="6"/>
        <v>0</v>
      </c>
      <c r="O28" s="35">
        <v>0</v>
      </c>
    </row>
    <row r="29" spans="1:16" s="9" customFormat="1" x14ac:dyDescent="0.2">
      <c r="A29" s="34"/>
      <c r="B29" s="47" t="s">
        <v>30</v>
      </c>
      <c r="C29" s="36">
        <f>C30+C31</f>
        <v>5859400.8000000007</v>
      </c>
      <c r="D29" s="36">
        <f t="shared" ref="D29:J29" si="10">D30+D31</f>
        <v>0</v>
      </c>
      <c r="E29" s="36">
        <f t="shared" si="10"/>
        <v>253.28700000000001</v>
      </c>
      <c r="F29" s="36">
        <f t="shared" si="10"/>
        <v>0</v>
      </c>
      <c r="G29" s="36">
        <f t="shared" si="10"/>
        <v>0</v>
      </c>
      <c r="H29" s="36">
        <f t="shared" si="10"/>
        <v>0</v>
      </c>
      <c r="I29" s="36">
        <f t="shared" si="10"/>
        <v>0</v>
      </c>
      <c r="J29" s="36">
        <f t="shared" si="10"/>
        <v>0</v>
      </c>
      <c r="K29" s="36">
        <f t="shared" si="8"/>
        <v>253.28700000000001</v>
      </c>
      <c r="L29" s="36">
        <f>L30+L31</f>
        <v>253.28700000000001</v>
      </c>
      <c r="M29" s="36">
        <f>M30+M31</f>
        <v>253.28700000000001</v>
      </c>
      <c r="N29" s="36">
        <f t="shared" si="6"/>
        <v>0</v>
      </c>
      <c r="O29" s="37">
        <v>0</v>
      </c>
    </row>
    <row r="30" spans="1:16" s="9" customFormat="1" x14ac:dyDescent="0.2">
      <c r="A30" s="34"/>
      <c r="B30" s="45" t="s">
        <v>19</v>
      </c>
      <c r="C30" s="12">
        <v>2882845.1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8"/>
        <v>0</v>
      </c>
      <c r="L30" s="35">
        <v>0</v>
      </c>
      <c r="M30" s="12">
        <v>0</v>
      </c>
      <c r="N30" s="12">
        <f t="shared" si="6"/>
        <v>0</v>
      </c>
      <c r="O30" s="35">
        <v>0</v>
      </c>
    </row>
    <row r="31" spans="1:16" s="9" customFormat="1" x14ac:dyDescent="0.2">
      <c r="A31" s="34"/>
      <c r="B31" s="45" t="s">
        <v>20</v>
      </c>
      <c r="C31" s="12">
        <v>2976555.7</v>
      </c>
      <c r="D31" s="12">
        <v>0</v>
      </c>
      <c r="E31" s="12">
        <f>62.6+190.687</f>
        <v>253.28700000000001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8"/>
        <v>253.28700000000001</v>
      </c>
      <c r="L31" s="35">
        <f>E31</f>
        <v>253.28700000000001</v>
      </c>
      <c r="M31" s="12">
        <f>L31</f>
        <v>253.28700000000001</v>
      </c>
      <c r="N31" s="12">
        <f t="shared" si="6"/>
        <v>0</v>
      </c>
      <c r="O31" s="35">
        <v>0</v>
      </c>
    </row>
    <row r="32" spans="1:16" s="15" customFormat="1" ht="36" customHeight="1" x14ac:dyDescent="0.2">
      <c r="A32" s="59" t="s">
        <v>1</v>
      </c>
      <c r="B32" s="60"/>
      <c r="C32" s="23">
        <f>C8+C9+C10+C11+C12+C13+C14+C15+C16+C17+C18+C19+C20+C21+C22</f>
        <v>23190859.112</v>
      </c>
      <c r="D32" s="23">
        <f>D8+D9+D10+D11+D12+D13+D14+D15+D16+D17+D18+D19+D20+D21+D22</f>
        <v>39.381</v>
      </c>
      <c r="E32" s="23">
        <f>E8+E9+E10+E11+E12+E13+E14+E15+E16+E17+E18+E19+E20+E21+E22</f>
        <v>94174.46100000001</v>
      </c>
      <c r="F32" s="23">
        <f t="shared" ref="F32:O32" si="11">F8+F9+F10+F11+F12+F13+F14+F15+F16+F17+F18+F19+F20+F21+F22</f>
        <v>5987.4660000000003</v>
      </c>
      <c r="G32" s="23">
        <f t="shared" si="11"/>
        <v>243.04000000000002</v>
      </c>
      <c r="H32" s="23">
        <f t="shared" si="11"/>
        <v>16.085000000000001</v>
      </c>
      <c r="I32" s="23">
        <f t="shared" si="11"/>
        <v>0</v>
      </c>
      <c r="J32" s="23">
        <f t="shared" si="11"/>
        <v>224.48000000000002</v>
      </c>
      <c r="K32" s="23">
        <f t="shared" si="11"/>
        <v>100684.913</v>
      </c>
      <c r="L32" s="23">
        <f t="shared" si="11"/>
        <v>7220.5020000000022</v>
      </c>
      <c r="M32" s="23">
        <f>M8+M9+M10+M11+M12+M13+M14+M15+M16+M17+M18+M19+M20+M21+M22</f>
        <v>7181.8190000000031</v>
      </c>
      <c r="N32" s="23">
        <f t="shared" si="11"/>
        <v>38.683</v>
      </c>
      <c r="O32" s="23">
        <f t="shared" si="11"/>
        <v>552.70000000000005</v>
      </c>
      <c r="P32" s="17"/>
    </row>
    <row r="33" spans="1:15" s="9" customFormat="1" ht="12.75" customHeight="1" x14ac:dyDescent="0.2">
      <c r="A33" s="61" t="s">
        <v>3</v>
      </c>
      <c r="B33" s="62"/>
      <c r="C33" s="13"/>
      <c r="D33" s="12"/>
      <c r="E33" s="12"/>
      <c r="F33" s="13"/>
      <c r="G33" s="13"/>
      <c r="H33" s="13"/>
      <c r="I33" s="13"/>
      <c r="J33" s="12"/>
      <c r="K33" s="16"/>
      <c r="L33" s="16"/>
      <c r="M33" s="12"/>
      <c r="N33" s="13"/>
      <c r="O33" s="16"/>
    </row>
    <row r="34" spans="1:15" s="9" customFormat="1" ht="17.25" customHeight="1" x14ac:dyDescent="0.2">
      <c r="A34" s="52" t="s">
        <v>7</v>
      </c>
      <c r="B34" s="53"/>
      <c r="C34" s="24">
        <f>C8+C9+C10+C11+C12+C13</f>
        <v>46822.212</v>
      </c>
      <c r="D34" s="24">
        <f>D8+D9+D10+D11+D12+D13</f>
        <v>39.381</v>
      </c>
      <c r="E34" s="24">
        <f t="shared" ref="E34:O34" si="12">E8+E9+E10+E11+E12+E13</f>
        <v>0</v>
      </c>
      <c r="F34" s="24">
        <f t="shared" si="12"/>
        <v>5987.4660000000003</v>
      </c>
      <c r="G34" s="24">
        <f t="shared" si="12"/>
        <v>243.04000000000002</v>
      </c>
      <c r="H34" s="24">
        <f t="shared" si="12"/>
        <v>16.085000000000001</v>
      </c>
      <c r="I34" s="24">
        <f t="shared" si="12"/>
        <v>0</v>
      </c>
      <c r="J34" s="24">
        <f t="shared" si="12"/>
        <v>48.18</v>
      </c>
      <c r="K34" s="24">
        <f t="shared" si="12"/>
        <v>6334.152</v>
      </c>
      <c r="L34" s="24">
        <f t="shared" si="12"/>
        <v>55.441000000000003</v>
      </c>
      <c r="M34" s="24">
        <f t="shared" si="12"/>
        <v>16.758000000000003</v>
      </c>
      <c r="N34" s="24">
        <f t="shared" si="12"/>
        <v>38.683</v>
      </c>
      <c r="O34" s="24">
        <f t="shared" si="12"/>
        <v>0</v>
      </c>
    </row>
    <row r="35" spans="1:15" s="9" customFormat="1" ht="15.75" customHeight="1" x14ac:dyDescent="0.2">
      <c r="A35" s="52" t="s">
        <v>8</v>
      </c>
      <c r="B35" s="53"/>
      <c r="C35" s="24">
        <f>C15+C16</f>
        <v>5621225.4000000004</v>
      </c>
      <c r="D35" s="24">
        <f t="shared" ref="D35:O35" si="13">D15+D16</f>
        <v>0</v>
      </c>
      <c r="E35" s="24">
        <f t="shared" si="13"/>
        <v>0</v>
      </c>
      <c r="F35" s="24">
        <f t="shared" si="13"/>
        <v>0</v>
      </c>
      <c r="G35" s="24">
        <f t="shared" si="13"/>
        <v>0</v>
      </c>
      <c r="H35" s="24">
        <f t="shared" si="13"/>
        <v>0</v>
      </c>
      <c r="I35" s="24">
        <f t="shared" si="13"/>
        <v>0</v>
      </c>
      <c r="J35" s="24">
        <f t="shared" si="13"/>
        <v>0</v>
      </c>
      <c r="K35" s="24">
        <f t="shared" si="13"/>
        <v>0</v>
      </c>
      <c r="L35" s="24">
        <f t="shared" si="13"/>
        <v>0</v>
      </c>
      <c r="M35" s="24">
        <f t="shared" si="13"/>
        <v>0</v>
      </c>
      <c r="N35" s="24">
        <f t="shared" si="13"/>
        <v>0</v>
      </c>
      <c r="O35" s="24">
        <f t="shared" si="13"/>
        <v>0</v>
      </c>
    </row>
    <row r="36" spans="1:15" s="9" customFormat="1" ht="16.5" customHeight="1" x14ac:dyDescent="0.2">
      <c r="A36" s="52" t="s">
        <v>11</v>
      </c>
      <c r="B36" s="53"/>
      <c r="C36" s="24">
        <f>C14+C17+C18+C19+C20+C21+C22</f>
        <v>17522811.5</v>
      </c>
      <c r="D36" s="24">
        <f t="shared" ref="D36:O36" si="14">D14+D17+D18+D19+D20+D21+D22</f>
        <v>0</v>
      </c>
      <c r="E36" s="24">
        <f t="shared" si="14"/>
        <v>94174.46100000001</v>
      </c>
      <c r="F36" s="24">
        <f t="shared" si="14"/>
        <v>0</v>
      </c>
      <c r="G36" s="24">
        <f t="shared" si="14"/>
        <v>0</v>
      </c>
      <c r="H36" s="24">
        <f t="shared" si="14"/>
        <v>0</v>
      </c>
      <c r="I36" s="24">
        <f t="shared" si="14"/>
        <v>0</v>
      </c>
      <c r="J36" s="24">
        <f t="shared" si="14"/>
        <v>176.3</v>
      </c>
      <c r="K36" s="24">
        <f t="shared" si="14"/>
        <v>94350.760999999999</v>
      </c>
      <c r="L36" s="24">
        <f t="shared" si="14"/>
        <v>7165.0610000000015</v>
      </c>
      <c r="M36" s="24">
        <f t="shared" si="14"/>
        <v>7165.0610000000033</v>
      </c>
      <c r="N36" s="24">
        <f t="shared" si="14"/>
        <v>0</v>
      </c>
      <c r="O36" s="24">
        <f t="shared" si="14"/>
        <v>552.70000000000005</v>
      </c>
    </row>
    <row r="37" spans="1:15" s="9" customFormat="1" x14ac:dyDescent="0.2">
      <c r="A37" s="6"/>
      <c r="B37" s="4"/>
      <c r="C37" s="11"/>
      <c r="D37" s="1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s="9" customFormat="1" x14ac:dyDescent="0.2">
      <c r="A38" s="49" t="s">
        <v>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"/>
    </row>
    <row r="39" spans="1:15" s="9" customFormat="1" x14ac:dyDescent="0.2">
      <c r="A39" s="49" t="s">
        <v>53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"/>
    </row>
    <row r="40" spans="1:15" s="9" customFormat="1" ht="27.75" customHeight="1" x14ac:dyDescent="0.2">
      <c r="A40" s="49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"/>
    </row>
    <row r="41" spans="1:15" s="9" customForma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7"/>
    </row>
    <row r="42" spans="1:15" s="9" customFormat="1" x14ac:dyDescent="0.2">
      <c r="A42" s="22"/>
      <c r="B42" s="22"/>
      <c r="C42" s="22"/>
      <c r="D42" s="22"/>
      <c r="E42" s="22"/>
      <c r="F42" s="22"/>
      <c r="G42" s="28"/>
      <c r="H42" s="30"/>
      <c r="I42" s="26"/>
      <c r="J42" s="22"/>
      <c r="K42" s="22"/>
      <c r="L42" s="22"/>
      <c r="M42" s="22"/>
      <c r="N42" s="22"/>
      <c r="O42" s="7"/>
    </row>
    <row r="43" spans="1:15" s="9" customFormat="1" x14ac:dyDescent="0.2">
      <c r="A43" s="6"/>
      <c r="B43" s="4"/>
      <c r="C43" s="11"/>
      <c r="D43" s="11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s="9" customFormat="1" x14ac:dyDescent="0.2">
      <c r="A44" s="6"/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5" s="9" customFormat="1" x14ac:dyDescent="0.2">
      <c r="A45" s="6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5" s="9" customFormat="1" x14ac:dyDescent="0.2">
      <c r="A46" s="6"/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5" s="9" customFormat="1" x14ac:dyDescent="0.2">
      <c r="A47" s="6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5" s="9" customFormat="1" x14ac:dyDescent="0.2">
      <c r="A48" s="6"/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9" customFormat="1" x14ac:dyDescent="0.2">
      <c r="A49" s="6"/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9" customFormat="1" x14ac:dyDescent="0.2">
      <c r="A50" s="6"/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9" customFormat="1" x14ac:dyDescent="0.2">
      <c r="A51" s="6"/>
      <c r="B51" s="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9" customFormat="1" x14ac:dyDescent="0.2">
      <c r="A52" s="6"/>
      <c r="B52" s="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9" customFormat="1" x14ac:dyDescent="0.2">
      <c r="A53" s="6"/>
      <c r="B53" s="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s="9" customFormat="1" x14ac:dyDescent="0.2">
      <c r="A54" s="6"/>
      <c r="B54" s="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s="9" customFormat="1" x14ac:dyDescent="0.2">
      <c r="A55" s="6"/>
      <c r="B55" s="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s="9" customFormat="1" x14ac:dyDescent="0.2">
      <c r="A56" s="6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s="9" customFormat="1" x14ac:dyDescent="0.2">
      <c r="A57" s="6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9" customFormat="1" x14ac:dyDescent="0.2">
      <c r="A58" s="6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9" customFormat="1" x14ac:dyDescent="0.2">
      <c r="A59" s="6"/>
      <c r="B59" s="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9" customFormat="1" x14ac:dyDescent="0.2">
      <c r="A60" s="6"/>
      <c r="B60" s="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s="9" customFormat="1" x14ac:dyDescent="0.2">
      <c r="A61" s="6"/>
      <c r="B61" s="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s="9" customFormat="1" x14ac:dyDescent="0.2">
      <c r="A62" s="6"/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s="9" customFormat="1" x14ac:dyDescent="0.2">
      <c r="A63" s="6"/>
      <c r="B63" s="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s="9" customFormat="1" x14ac:dyDescent="0.2">
      <c r="A64" s="6"/>
      <c r="B64" s="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s="9" customFormat="1" x14ac:dyDescent="0.2">
      <c r="A65" s="6"/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s="9" customFormat="1" x14ac:dyDescent="0.2">
      <c r="A66" s="6"/>
      <c r="B66" s="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s="9" customFormat="1" x14ac:dyDescent="0.2">
      <c r="A67" s="6"/>
      <c r="B67" s="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s="9" customFormat="1" x14ac:dyDescent="0.2">
      <c r="A68" s="6"/>
      <c r="B68" s="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s="9" customFormat="1" x14ac:dyDescent="0.2">
      <c r="A69" s="6"/>
      <c r="B69" s="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s="9" customFormat="1" x14ac:dyDescent="0.2">
      <c r="A70" s="6"/>
      <c r="B70" s="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s="9" customFormat="1" x14ac:dyDescent="0.2">
      <c r="A71" s="6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9" customFormat="1" x14ac:dyDescent="0.2">
      <c r="A72" s="6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s="9" customFormat="1" x14ac:dyDescent="0.2">
      <c r="A73" s="6"/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s="9" customFormat="1" x14ac:dyDescent="0.2">
      <c r="A74" s="6"/>
      <c r="B74" s="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s="9" customFormat="1" x14ac:dyDescent="0.2">
      <c r="A75" s="6"/>
      <c r="B75" s="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s="9" customFormat="1" x14ac:dyDescent="0.2">
      <c r="A76" s="6"/>
      <c r="B76" s="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9" customFormat="1" x14ac:dyDescent="0.2">
      <c r="A77" s="6"/>
      <c r="B77" s="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s="9" customFormat="1" x14ac:dyDescent="0.2">
      <c r="A78" s="6"/>
      <c r="B78" s="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9" customFormat="1" x14ac:dyDescent="0.2">
      <c r="A79" s="6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s="9" customFormat="1" x14ac:dyDescent="0.2">
      <c r="A80" s="6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s="9" customFormat="1" x14ac:dyDescent="0.2">
      <c r="A81" s="6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s="9" customFormat="1" x14ac:dyDescent="0.2">
      <c r="A82" s="6"/>
      <c r="B82" s="4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s="9" customFormat="1" x14ac:dyDescent="0.2">
      <c r="A83" s="6"/>
      <c r="B83" s="4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s="9" customFormat="1" x14ac:dyDescent="0.2">
      <c r="A84" s="6"/>
      <c r="B84" s="4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s="9" customFormat="1" x14ac:dyDescent="0.2">
      <c r="A85" s="6"/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s="9" customFormat="1" x14ac:dyDescent="0.2">
      <c r="A86" s="6"/>
      <c r="B86" s="4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s="9" customFormat="1" x14ac:dyDescent="0.2">
      <c r="A87" s="6"/>
      <c r="B87" s="4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s="9" customFormat="1" x14ac:dyDescent="0.2">
      <c r="A88" s="6"/>
      <c r="B88" s="4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s="9" customFormat="1" x14ac:dyDescent="0.2">
      <c r="A89" s="6"/>
      <c r="B89" s="4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s="9" customFormat="1" x14ac:dyDescent="0.2">
      <c r="A90" s="6"/>
      <c r="B90" s="4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s="9" customFormat="1" x14ac:dyDescent="0.2">
      <c r="A91" s="6"/>
      <c r="B91" s="4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s="9" customFormat="1" x14ac:dyDescent="0.2">
      <c r="A92" s="6"/>
      <c r="B92" s="4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s="9" customFormat="1" x14ac:dyDescent="0.2">
      <c r="A93" s="6"/>
      <c r="B93" s="4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s="9" customFormat="1" x14ac:dyDescent="0.2">
      <c r="A94" s="6"/>
      <c r="B94" s="4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s="9" customFormat="1" x14ac:dyDescent="0.2">
      <c r="A95" s="6"/>
      <c r="B95" s="4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s="9" customFormat="1" x14ac:dyDescent="0.2">
      <c r="A96" s="6"/>
      <c r="B96" s="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s="9" customFormat="1" x14ac:dyDescent="0.2">
      <c r="A97" s="6"/>
      <c r="B97" s="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s="9" customFormat="1" x14ac:dyDescent="0.2">
      <c r="A98" s="6"/>
      <c r="B98" s="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s="9" customFormat="1" x14ac:dyDescent="0.2">
      <c r="A99" s="6"/>
      <c r="B99" s="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s="9" customFormat="1" x14ac:dyDescent="0.2">
      <c r="A100" s="6"/>
      <c r="B100" s="4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s="9" customFormat="1" x14ac:dyDescent="0.2">
      <c r="A101" s="6"/>
      <c r="B101" s="4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s="9" customFormat="1" x14ac:dyDescent="0.2">
      <c r="A102" s="6"/>
      <c r="B102" s="4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s="9" customFormat="1" x14ac:dyDescent="0.2">
      <c r="A103" s="6"/>
      <c r="B103" s="4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s="9" customFormat="1" x14ac:dyDescent="0.2">
      <c r="A104" s="6"/>
      <c r="B104" s="4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s="9" customFormat="1" x14ac:dyDescent="0.2">
      <c r="A105" s="6"/>
      <c r="B105" s="4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s="9" customFormat="1" x14ac:dyDescent="0.2">
      <c r="A106" s="6"/>
      <c r="B106" s="4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s="9" customFormat="1" x14ac:dyDescent="0.2">
      <c r="A107" s="6"/>
      <c r="B107" s="4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s="9" customFormat="1" x14ac:dyDescent="0.2">
      <c r="A108" s="6"/>
      <c r="B108" s="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s="9" customFormat="1" x14ac:dyDescent="0.2">
      <c r="A109" s="6"/>
      <c r="B109" s="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s="9" customFormat="1" x14ac:dyDescent="0.2">
      <c r="A110" s="6"/>
      <c r="B110" s="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s="9" customFormat="1" x14ac:dyDescent="0.2">
      <c r="A111" s="6"/>
      <c r="B111" s="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s="9" customFormat="1" x14ac:dyDescent="0.2">
      <c r="A112" s="6"/>
      <c r="B112" s="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s="9" customFormat="1" x14ac:dyDescent="0.2">
      <c r="A113" s="6"/>
      <c r="B113" s="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s="9" customFormat="1" x14ac:dyDescent="0.2">
      <c r="A114" s="6"/>
      <c r="B114" s="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s="9" customFormat="1" x14ac:dyDescent="0.2">
      <c r="A115" s="6"/>
      <c r="B115" s="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s="9" customFormat="1" x14ac:dyDescent="0.2">
      <c r="A116" s="6"/>
      <c r="B116" s="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s="9" customFormat="1" x14ac:dyDescent="0.2">
      <c r="A117" s="6"/>
      <c r="B117" s="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s="9" customFormat="1" x14ac:dyDescent="0.2">
      <c r="A118" s="6"/>
      <c r="B118" s="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s="9" customFormat="1" x14ac:dyDescent="0.2">
      <c r="A119" s="6"/>
      <c r="B119" s="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s="9" customFormat="1" x14ac:dyDescent="0.2">
      <c r="A120" s="6"/>
      <c r="B120" s="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s="9" customFormat="1" x14ac:dyDescent="0.2">
      <c r="A121" s="6"/>
      <c r="B121" s="4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s="9" customFormat="1" x14ac:dyDescent="0.2">
      <c r="A122" s="6"/>
      <c r="B122" s="4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s="9" customFormat="1" x14ac:dyDescent="0.2">
      <c r="A123" s="6"/>
      <c r="B123" s="4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s="9" customFormat="1" x14ac:dyDescent="0.2">
      <c r="A124" s="6"/>
      <c r="B124" s="4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9" customFormat="1" x14ac:dyDescent="0.2">
      <c r="A125" s="6"/>
      <c r="B125" s="4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s="9" customFormat="1" x14ac:dyDescent="0.2">
      <c r="A126" s="6"/>
      <c r="B126" s="4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s="9" customFormat="1" x14ac:dyDescent="0.2">
      <c r="A127" s="6"/>
      <c r="B127" s="4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s="9" customFormat="1" x14ac:dyDescent="0.2">
      <c r="A128" s="6"/>
      <c r="B128" s="4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s="9" customFormat="1" x14ac:dyDescent="0.2">
      <c r="A129" s="6"/>
      <c r="B129" s="4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s="9" customFormat="1" x14ac:dyDescent="0.2">
      <c r="A130" s="6"/>
      <c r="B130" s="4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s="9" customFormat="1" x14ac:dyDescent="0.2">
      <c r="A131" s="6"/>
      <c r="B131" s="4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s="9" customFormat="1" x14ac:dyDescent="0.2">
      <c r="A132" s="6"/>
      <c r="B132" s="4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s="9" customFormat="1" x14ac:dyDescent="0.2">
      <c r="A133" s="6"/>
      <c r="B133" s="4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s="9" customFormat="1" x14ac:dyDescent="0.2">
      <c r="A134" s="6"/>
      <c r="B134" s="4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s="9" customFormat="1" x14ac:dyDescent="0.2">
      <c r="A135" s="6"/>
      <c r="B135" s="4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s="9" customFormat="1" x14ac:dyDescent="0.2">
      <c r="A136" s="6"/>
      <c r="B136" s="4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s="9" customFormat="1" x14ac:dyDescent="0.2">
      <c r="A137" s="6"/>
      <c r="B137" s="4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s="9" customFormat="1" x14ac:dyDescent="0.2">
      <c r="A138" s="6"/>
      <c r="B138" s="4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s="9" customFormat="1" x14ac:dyDescent="0.2">
      <c r="A139" s="6"/>
      <c r="B139" s="4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s="9" customFormat="1" x14ac:dyDescent="0.2">
      <c r="A140" s="6"/>
      <c r="B140" s="4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s="9" customFormat="1" x14ac:dyDescent="0.2">
      <c r="A141" s="6"/>
      <c r="B141" s="4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s="9" customFormat="1" x14ac:dyDescent="0.2">
      <c r="A142" s="6"/>
      <c r="B142" s="4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s="9" customFormat="1" x14ac:dyDescent="0.2">
      <c r="A143" s="6"/>
      <c r="B143" s="4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s="9" customFormat="1" x14ac:dyDescent="0.2">
      <c r="A144" s="6"/>
      <c r="B144" s="4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s="9" customFormat="1" x14ac:dyDescent="0.2">
      <c r="A145" s="6"/>
      <c r="B145" s="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s="9" customFormat="1" x14ac:dyDescent="0.2">
      <c r="A146" s="6"/>
      <c r="B146" s="4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s="9" customFormat="1" x14ac:dyDescent="0.2">
      <c r="A147" s="6"/>
      <c r="B147" s="4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s="9" customFormat="1" x14ac:dyDescent="0.2">
      <c r="A148" s="6"/>
      <c r="B148" s="4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s="9" customFormat="1" x14ac:dyDescent="0.2">
      <c r="A149" s="6"/>
      <c r="B149" s="4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s="9" customFormat="1" x14ac:dyDescent="0.2">
      <c r="A150" s="6"/>
      <c r="B150" s="4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s="9" customFormat="1" x14ac:dyDescent="0.2">
      <c r="A151" s="6"/>
      <c r="B151" s="4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s="9" customFormat="1" x14ac:dyDescent="0.2">
      <c r="A152" s="6"/>
      <c r="B152" s="4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s="9" customFormat="1" x14ac:dyDescent="0.2">
      <c r="A153" s="6"/>
      <c r="B153" s="4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s="9" customFormat="1" x14ac:dyDescent="0.2">
      <c r="A154" s="6"/>
      <c r="B154" s="4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s="9" customFormat="1" x14ac:dyDescent="0.2">
      <c r="A155" s="6"/>
      <c r="B155" s="4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s="9" customFormat="1" x14ac:dyDescent="0.2">
      <c r="A156" s="6"/>
      <c r="B156" s="4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s="9" customFormat="1" x14ac:dyDescent="0.2">
      <c r="A157" s="6"/>
      <c r="B157" s="4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s="9" customFormat="1" x14ac:dyDescent="0.2">
      <c r="A158" s="6"/>
      <c r="B158" s="4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s="9" customFormat="1" x14ac:dyDescent="0.2">
      <c r="A159" s="6"/>
      <c r="B159" s="4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s="9" customFormat="1" x14ac:dyDescent="0.2">
      <c r="A160" s="6"/>
      <c r="B160" s="4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s="9" customFormat="1" x14ac:dyDescent="0.2">
      <c r="A161" s="6"/>
      <c r="B161" s="4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s="9" customFormat="1" x14ac:dyDescent="0.2">
      <c r="A162" s="6"/>
      <c r="B162" s="4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s="9" customFormat="1" x14ac:dyDescent="0.2">
      <c r="A163" s="6"/>
      <c r="B163" s="4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s="9" customFormat="1" x14ac:dyDescent="0.2">
      <c r="A164" s="6"/>
      <c r="B164" s="4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s="9" customFormat="1" x14ac:dyDescent="0.2">
      <c r="A165" s="6"/>
      <c r="B165" s="4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s="9" customFormat="1" x14ac:dyDescent="0.2">
      <c r="A166" s="6"/>
      <c r="B166" s="4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s="9" customFormat="1" x14ac:dyDescent="0.2">
      <c r="A167" s="6"/>
      <c r="B167" s="4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s="9" customFormat="1" x14ac:dyDescent="0.2">
      <c r="A168" s="6"/>
      <c r="B168" s="4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s="9" customFormat="1" x14ac:dyDescent="0.2">
      <c r="A169" s="6"/>
      <c r="B169" s="4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s="9" customFormat="1" x14ac:dyDescent="0.2">
      <c r="A170" s="6"/>
      <c r="B170" s="4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s="9" customFormat="1" x14ac:dyDescent="0.2">
      <c r="A171" s="6"/>
      <c r="B171" s="4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s="9" customFormat="1" x14ac:dyDescent="0.2">
      <c r="A172" s="6"/>
      <c r="B172" s="4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s="9" customFormat="1" x14ac:dyDescent="0.2">
      <c r="A173" s="6"/>
      <c r="B173" s="4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s="9" customFormat="1" x14ac:dyDescent="0.2">
      <c r="A174" s="6"/>
      <c r="B174" s="4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s="9" customFormat="1" x14ac:dyDescent="0.2">
      <c r="A175" s="6"/>
      <c r="B175" s="4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s="9" customFormat="1" x14ac:dyDescent="0.2">
      <c r="A176" s="6"/>
      <c r="B176" s="4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s="9" customFormat="1" x14ac:dyDescent="0.2">
      <c r="A177" s="6"/>
      <c r="B177" s="4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s="9" customFormat="1" x14ac:dyDescent="0.2">
      <c r="A178" s="6"/>
      <c r="B178" s="4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s="9" customFormat="1" x14ac:dyDescent="0.2">
      <c r="A179" s="6"/>
      <c r="B179" s="4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s="9" customFormat="1" x14ac:dyDescent="0.2">
      <c r="A180" s="6"/>
      <c r="B180" s="4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s="9" customFormat="1" x14ac:dyDescent="0.2">
      <c r="A181" s="6"/>
      <c r="B181" s="4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s="9" customFormat="1" x14ac:dyDescent="0.2">
      <c r="A182" s="6"/>
      <c r="B182" s="4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s="9" customFormat="1" x14ac:dyDescent="0.2">
      <c r="A183" s="6"/>
      <c r="B183" s="4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s="9" customFormat="1" x14ac:dyDescent="0.2">
      <c r="A184" s="6"/>
      <c r="B184" s="4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s="9" customFormat="1" x14ac:dyDescent="0.2">
      <c r="A185" s="6"/>
      <c r="B185" s="4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s="9" customFormat="1" x14ac:dyDescent="0.2">
      <c r="A186" s="6"/>
      <c r="B186" s="4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s="9" customFormat="1" x14ac:dyDescent="0.2">
      <c r="A187" s="6"/>
      <c r="B187" s="4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s="9" customFormat="1" x14ac:dyDescent="0.2">
      <c r="A188" s="6"/>
      <c r="B188" s="4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s="9" customFormat="1" x14ac:dyDescent="0.2">
      <c r="A189" s="6"/>
      <c r="B189" s="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s="9" customFormat="1" x14ac:dyDescent="0.2">
      <c r="A190" s="6"/>
      <c r="B190" s="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s="9" customFormat="1" x14ac:dyDescent="0.2">
      <c r="A191" s="6"/>
      <c r="B191" s="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s="9" customFormat="1" x14ac:dyDescent="0.2">
      <c r="A192" s="6"/>
      <c r="B192" s="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 s="9" customFormat="1" x14ac:dyDescent="0.2">
      <c r="A193" s="6"/>
      <c r="B193" s="4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s="9" customFormat="1" x14ac:dyDescent="0.2">
      <c r="A194" s="6"/>
      <c r="B194" s="4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s="9" customFormat="1" x14ac:dyDescent="0.2">
      <c r="B195" s="5"/>
    </row>
    <row r="196" spans="1:14" s="9" customFormat="1" x14ac:dyDescent="0.2">
      <c r="B196" s="5"/>
    </row>
    <row r="197" spans="1:14" s="9" customFormat="1" x14ac:dyDescent="0.2">
      <c r="B197" s="5"/>
    </row>
    <row r="198" spans="1:14" s="9" customFormat="1" x14ac:dyDescent="0.2">
      <c r="B198" s="5"/>
    </row>
    <row r="199" spans="1:14" s="9" customFormat="1" x14ac:dyDescent="0.2">
      <c r="B199" s="5"/>
    </row>
    <row r="200" spans="1:14" s="9" customFormat="1" x14ac:dyDescent="0.2">
      <c r="B200" s="5"/>
    </row>
    <row r="201" spans="1:14" s="9" customFormat="1" x14ac:dyDescent="0.2">
      <c r="B201" s="5"/>
    </row>
    <row r="202" spans="1:14" s="9" customFormat="1" x14ac:dyDescent="0.2">
      <c r="B202" s="5"/>
    </row>
    <row r="203" spans="1:14" s="9" customFormat="1" x14ac:dyDescent="0.2">
      <c r="B203" s="5"/>
    </row>
    <row r="204" spans="1:14" s="9" customFormat="1" x14ac:dyDescent="0.2">
      <c r="B204" s="5"/>
    </row>
    <row r="205" spans="1:14" s="9" customFormat="1" x14ac:dyDescent="0.2">
      <c r="B205" s="5"/>
    </row>
    <row r="206" spans="1:14" s="9" customFormat="1" x14ac:dyDescent="0.2">
      <c r="B206" s="5"/>
    </row>
    <row r="207" spans="1:14" s="9" customFormat="1" x14ac:dyDescent="0.2">
      <c r="B207" s="5"/>
    </row>
    <row r="208" spans="1:14" s="9" customFormat="1" x14ac:dyDescent="0.2">
      <c r="B208" s="5"/>
    </row>
    <row r="209" spans="2:2" s="9" customFormat="1" x14ac:dyDescent="0.2">
      <c r="B209" s="5"/>
    </row>
    <row r="210" spans="2:2" s="9" customFormat="1" x14ac:dyDescent="0.2">
      <c r="B210" s="5"/>
    </row>
    <row r="211" spans="2:2" s="9" customFormat="1" x14ac:dyDescent="0.2">
      <c r="B211" s="5"/>
    </row>
    <row r="212" spans="2:2" s="9" customFormat="1" x14ac:dyDescent="0.2">
      <c r="B212" s="5"/>
    </row>
    <row r="213" spans="2:2" s="9" customFormat="1" x14ac:dyDescent="0.2">
      <c r="B213" s="5"/>
    </row>
    <row r="214" spans="2:2" s="9" customFormat="1" x14ac:dyDescent="0.2">
      <c r="B214" s="5"/>
    </row>
  </sheetData>
  <mergeCells count="20">
    <mergeCell ref="A41:N41"/>
    <mergeCell ref="A4:O4"/>
    <mergeCell ref="A6:A7"/>
    <mergeCell ref="B6:B7"/>
    <mergeCell ref="C6:C7"/>
    <mergeCell ref="M6:M7"/>
    <mergeCell ref="N6:N7"/>
    <mergeCell ref="D6:K6"/>
    <mergeCell ref="A39:N39"/>
    <mergeCell ref="A35:B35"/>
    <mergeCell ref="A32:B32"/>
    <mergeCell ref="A33:B33"/>
    <mergeCell ref="A34:B34"/>
    <mergeCell ref="A38:N38"/>
    <mergeCell ref="J1:O1"/>
    <mergeCell ref="N2:O2"/>
    <mergeCell ref="A40:N40"/>
    <mergeCell ref="O6:O7"/>
    <mergeCell ref="L6:L7"/>
    <mergeCell ref="A36:B36"/>
  </mergeCells>
  <phoneticPr fontId="1" type="noConversion"/>
  <pageMargins left="0.6692913385826772" right="0.62992125984251968" top="0.47244094488188981" bottom="0.47244094488188981" header="0.31496062992125984" footer="0.31496062992125984"/>
  <pageSetup paperSize="9" scale="53" fitToHeight="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3 к отчету КСП 2020</vt:lpstr>
      <vt:lpstr>'Прил. 3 к отчету КСП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2015-03-02T21:39:37Z</cp:lastPrinted>
  <dcterms:created xsi:type="dcterms:W3CDTF">2006-09-28T05:33:49Z</dcterms:created>
  <dcterms:modified xsi:type="dcterms:W3CDTF">2022-04-29T07:54:26Z</dcterms:modified>
</cp:coreProperties>
</file>