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95" windowWidth="19155" windowHeight="11250" tabRatio="814"/>
  </bookViews>
  <sheets>
    <sheet name="Прил. 3 к отчету КСП 2022" sheetId="21" r:id="rId1"/>
  </sheets>
  <definedNames>
    <definedName name="_xlnm.Print_Area" localSheetId="0">'Прил. 3 к отчету КСП 2022'!$A$1:$N$41</definedName>
  </definedNames>
  <calcPr calcId="145621"/>
  <fileRecoveryPr autoRecover="0"/>
</workbook>
</file>

<file path=xl/calcChain.xml><?xml version="1.0" encoding="utf-8"?>
<calcChain xmlns="http://schemas.openxmlformats.org/spreadsheetml/2006/main">
  <c r="M14" i="21" l="1"/>
  <c r="L14" i="21"/>
  <c r="E14" i="21"/>
  <c r="L30" i="21" l="1"/>
  <c r="M30" i="21"/>
  <c r="O30" i="21"/>
  <c r="D34" i="21"/>
  <c r="E34" i="21"/>
  <c r="F34" i="21"/>
  <c r="G34" i="21"/>
  <c r="H34" i="21"/>
  <c r="I34" i="21"/>
  <c r="J34" i="21"/>
  <c r="E33" i="21"/>
  <c r="F33" i="21"/>
  <c r="G33" i="21"/>
  <c r="H33" i="21"/>
  <c r="I33" i="21"/>
  <c r="J33" i="21"/>
  <c r="K33" i="21"/>
  <c r="E32" i="21"/>
  <c r="F32" i="21"/>
  <c r="G32" i="21"/>
  <c r="H32" i="21"/>
  <c r="I32" i="21"/>
  <c r="J32" i="21"/>
  <c r="K32" i="21"/>
  <c r="F30" i="21"/>
  <c r="G30" i="21"/>
  <c r="H30" i="21"/>
  <c r="I30" i="21"/>
  <c r="J30" i="21"/>
  <c r="E30" i="21"/>
  <c r="E20" i="21"/>
  <c r="M22" i="21"/>
  <c r="M23" i="21"/>
  <c r="M24" i="21"/>
  <c r="M25" i="21"/>
  <c r="M26" i="21"/>
  <c r="M27" i="21"/>
  <c r="M28" i="21"/>
  <c r="M29" i="21"/>
  <c r="M21" i="21"/>
  <c r="M20" i="21"/>
  <c r="L21" i="21"/>
  <c r="L22" i="21"/>
  <c r="L23" i="21"/>
  <c r="L24" i="21"/>
  <c r="L25" i="21"/>
  <c r="L26" i="21"/>
  <c r="L27" i="21"/>
  <c r="L28" i="21"/>
  <c r="L29" i="21"/>
  <c r="L20" i="21"/>
  <c r="E23" i="21"/>
  <c r="E29" i="21"/>
  <c r="E26" i="21"/>
  <c r="L10" i="21" l="1"/>
  <c r="K10" i="21"/>
  <c r="G10" i="21"/>
  <c r="O34" i="21" l="1"/>
  <c r="D33" i="21"/>
  <c r="L33" i="21"/>
  <c r="M33" i="21"/>
  <c r="N33" i="21"/>
  <c r="O33" i="21"/>
  <c r="C34" i="21"/>
  <c r="C33" i="21"/>
  <c r="M32" i="21"/>
  <c r="O32" i="21"/>
  <c r="D30" i="21"/>
  <c r="C30" i="21"/>
  <c r="N18" i="21"/>
  <c r="K18" i="21"/>
  <c r="C11" i="21" l="1"/>
  <c r="F8" i="21"/>
  <c r="F9" i="21"/>
  <c r="M10" i="21" l="1"/>
  <c r="D10" i="21"/>
  <c r="D32" i="21" l="1"/>
  <c r="C19" i="21" l="1"/>
  <c r="C15" i="21"/>
  <c r="C16" i="21"/>
  <c r="C13" i="21" l="1"/>
  <c r="E28" i="21" l="1"/>
  <c r="E25" i="21"/>
  <c r="E22" i="21"/>
  <c r="C10" i="21" l="1"/>
  <c r="E12" i="21" l="1"/>
  <c r="L12" i="21"/>
  <c r="O12" i="21"/>
  <c r="L32" i="21" l="1"/>
  <c r="C9" i="21"/>
  <c r="C8" i="21"/>
  <c r="C32" i="21" s="1"/>
  <c r="K12" i="21" l="1"/>
  <c r="M12" i="21"/>
  <c r="N12" i="21" s="1"/>
  <c r="N11" i="21"/>
  <c r="K11" i="21"/>
  <c r="N10" i="21" l="1"/>
  <c r="N25" i="21"/>
  <c r="N26" i="21"/>
  <c r="N28" i="21"/>
  <c r="N29" i="21"/>
  <c r="N22" i="21"/>
  <c r="N23" i="21"/>
  <c r="K14" i="21" l="1"/>
  <c r="K22" i="21"/>
  <c r="K23" i="21"/>
  <c r="K25" i="21"/>
  <c r="K26" i="21"/>
  <c r="K28" i="21"/>
  <c r="K29" i="21"/>
  <c r="D21" i="21"/>
  <c r="E21" i="21"/>
  <c r="F21" i="21"/>
  <c r="F20" i="21" s="1"/>
  <c r="G21" i="21"/>
  <c r="H21" i="21"/>
  <c r="I21" i="21"/>
  <c r="J21" i="21"/>
  <c r="D24" i="21"/>
  <c r="E24" i="21"/>
  <c r="F24" i="21"/>
  <c r="G24" i="21"/>
  <c r="H24" i="21"/>
  <c r="I24" i="21"/>
  <c r="J24" i="21"/>
  <c r="D27" i="21"/>
  <c r="E27" i="21"/>
  <c r="F27" i="21"/>
  <c r="G27" i="21"/>
  <c r="H27" i="21"/>
  <c r="I27" i="21"/>
  <c r="J27" i="21"/>
  <c r="C27" i="21"/>
  <c r="C24" i="21"/>
  <c r="C21" i="21"/>
  <c r="K30" i="21" l="1"/>
  <c r="K34" i="21"/>
  <c r="H20" i="21"/>
  <c r="J20" i="21"/>
  <c r="I20" i="21"/>
  <c r="G20" i="21"/>
  <c r="K27" i="21"/>
  <c r="N27" i="21" s="1"/>
  <c r="K24" i="21"/>
  <c r="N24" i="21" s="1"/>
  <c r="K21" i="21"/>
  <c r="D20" i="21"/>
  <c r="C20" i="21"/>
  <c r="K17" i="21"/>
  <c r="N17" i="21"/>
  <c r="K20" i="21" l="1"/>
  <c r="N14" i="21"/>
  <c r="N30" i="21" s="1"/>
  <c r="N15" i="21"/>
  <c r="K15" i="21"/>
  <c r="K8" i="21"/>
  <c r="M34" i="21" l="1"/>
  <c r="N21" i="21"/>
  <c r="K19" i="21"/>
  <c r="N8" i="21"/>
  <c r="N9" i="21"/>
  <c r="K9" i="21"/>
  <c r="L34" i="21" l="1"/>
  <c r="N32" i="21"/>
  <c r="K16" i="21"/>
  <c r="N20" i="21" l="1"/>
  <c r="N34" i="21" l="1"/>
</calcChain>
</file>

<file path=xl/sharedStrings.xml><?xml version="1.0" encoding="utf-8"?>
<sst xmlns="http://schemas.openxmlformats.org/spreadsheetml/2006/main" count="61" uniqueCount="57">
  <si>
    <t>ВСЕГО</t>
  </si>
  <si>
    <t>Всего:</t>
  </si>
  <si>
    <t>№ п/п</t>
  </si>
  <si>
    <t>в том числе по результатам:</t>
  </si>
  <si>
    <t>иные нарушения</t>
  </si>
  <si>
    <t>Отклон. (подлежащие устранению "-" устранено), тыс. руб.</t>
  </si>
  <si>
    <t xml:space="preserve">Примечание: </t>
  </si>
  <si>
    <t>контрольных мероприятий</t>
  </si>
  <si>
    <t>экспертно-аналитических мероприятий</t>
  </si>
  <si>
    <t xml:space="preserve">Приложение № 3 к Отчету </t>
  </si>
  <si>
    <t>Мероприятие по внешнему муниципальному финансовому контролю</t>
  </si>
  <si>
    <t>экспертных мероприятий</t>
  </si>
  <si>
    <t>нарушения при осуществлении закупок</t>
  </si>
  <si>
    <t>Подлежащие устранению (возврату), тыс. руб.</t>
  </si>
  <si>
    <t>неправомерное расходование средств местного бюджета</t>
  </si>
  <si>
    <t>нарушения ведения бухгалтерского учета, составления и предоставления бухгалтерской (финансовой) отчетности</t>
  </si>
  <si>
    <t>нецелевое использование бюджетных средств</t>
  </si>
  <si>
    <t>нарушения в сфере управления и распоряжения муниципальной собственностью</t>
  </si>
  <si>
    <t>Общий объем средств городского бюджета, обладающий признаками неэффективного использования, тыс. руб.</t>
  </si>
  <si>
    <t>доходы бюджета</t>
  </si>
  <si>
    <t>расходы бюджета</t>
  </si>
  <si>
    <t>Объем проверенных (проанализированных) средств (тыс. руб.)</t>
  </si>
  <si>
    <t>нарушения при формировании  и рассмотрении бюджета (внесении изменений в бюджет)</t>
  </si>
  <si>
    <t xml:space="preserve">  - 2024 год</t>
  </si>
  <si>
    <t>4.</t>
  </si>
  <si>
    <t>3.</t>
  </si>
  <si>
    <t>2.</t>
  </si>
  <si>
    <t>1.</t>
  </si>
  <si>
    <t>7.</t>
  </si>
  <si>
    <t>8.</t>
  </si>
  <si>
    <t>10.</t>
  </si>
  <si>
    <t>11.</t>
  </si>
  <si>
    <t>12.</t>
  </si>
  <si>
    <t>Сведения об объеме проверенных средств и устранении выявленных Контрольно-счетной палатой города Апатиты финансовых нарушений за 2022 год</t>
  </si>
  <si>
    <t>Выявленные в 2022 году нарушения и недоработки, имеющие стоимостную оценку, тыс. руб.</t>
  </si>
  <si>
    <t>Устранено финансо- вых наруше- ний, тыс. руб. (по состоянию на 31.12.2022)</t>
  </si>
  <si>
    <t>Отчет о результатах контрольного мероприятия «Аудит в сфере закупок в муниципальном бюджетном общеобразовательном учреждении г. Апатиты «Средняя общеобразовательная школа № 6 с углубленным изучением английского языка» за 2021 год»</t>
  </si>
  <si>
    <t>Отчет о результатах контрольного мероприятия «Аудит в сфере закупок в муниципальном бюджетном общеобразовательном учреждении г. Апатиты «Основная общеобразовательная школа № 3» за 2021 год»</t>
  </si>
  <si>
    <t>Заключение на проект решения Совета депутатов города Апатиты «О внесении изменений в решение Совета депутатов города Апатиты от 22.12.2021 № 391 «О городском бюджете на 2022 год и на плановый период 2023 и 2024 годов»</t>
  </si>
  <si>
    <t>Отчет о результатах контрольного мероприятия «Проверка законности и эффективности использования средств местного бюджета, выделенных в виде субсидии на иные цели на компенсацию расходов на оплату стоимости проезда и провоза багажа к месту использования отпуска и обратно, в учреждениях, подведомственных Комитету по физической культуре и спорту Администрации города Апатиты Мурманской области»</t>
  </si>
  <si>
    <t>Отчет о результатах контрольного мероприятия «Проверка соблюдения порядка управления и распоряжения имуществом, закрепленным за муниципальным автономным учреждением города Апатиты Физкультурно-спортивный комплекс «Атлет», и его использования в 2021 году»</t>
  </si>
  <si>
    <t>Заключение на проект решения Совета депутатов города Апатиты «О городском бюджете на 2023 год и на плановый период 2024 и 2025 годов», в том числе:</t>
  </si>
  <si>
    <t xml:space="preserve">  - 2023 год:</t>
  </si>
  <si>
    <t xml:space="preserve">  - 2025 год</t>
  </si>
  <si>
    <t>*Проведенный анализ учитывает исполнение доходной и расходной частей бюджета города Апатиты за 2021 год.</t>
  </si>
  <si>
    <t>**Проведенный анализ учитывает объем средств доходной и расходной частей проекта городского бюджета на 2023 год и плановый период 2024 и 2025 годов.</t>
  </si>
  <si>
    <t>Заключение по результатам экспертно-аналитического мероприятия «Анализ прогнозирования и исполнения плановых назначений доходов Комитета по управлению имуществом Администрации города Апатиты Мурманской области в 2019-2021 годах»</t>
  </si>
  <si>
    <t>Заключение по результатам экспертно-аналитическое мероприятие «Анализ расходования средств Резервного фонда Администрации города Апатиты за 2020-2021 годы»</t>
  </si>
  <si>
    <t>Заключение по результатам экспертно-аналитического мероприятия «Анализ состояния и обслуживания муниципального внутреннего долга города Апатиты за 2020-2021 годы и текущий период 2022 года»</t>
  </si>
  <si>
    <t>Заключение по результатам экспертно-аналитического мероприятия «Внешняя проверка годового отчета об исполнении городского бюджета за 2021 год с учетом данных внешней проверки бюджетной отчетности главных администраторов бюджетных средств»</t>
  </si>
  <si>
    <t>5.</t>
  </si>
  <si>
    <t>6.*</t>
  </si>
  <si>
    <t>Заключение на проект решения Совета депутатов города Апатиты «О внесении изменений в решение Совета депутатов города Апатиты от 22.12.2021 № 391 «О городском бюджете на 2022 год и на плановый период 2023 и 2024 годов» (с изменениями, внесенными решением Совета депутатов города Апатиты от 22.02.2022 № 415)»</t>
  </si>
  <si>
    <t>9.</t>
  </si>
  <si>
    <t>Заключение на проект решения Совета депутатов города Апатиты «О внесении изменений в решение Совета депутатов города Апатиты от 22.12.2021 № 391 «О городском бюджете на 2022 год и на плановый период 2023 и 2024 годов» (с изменениями, внесенными решениями Совета депутатов города Апатиты от 22.02.2022 № 415, от 28.06.2022 № 464, от 30.08.2022 № 475, от 27.09.2022 № 492)</t>
  </si>
  <si>
    <t>Заключение на проект решения Совета депутатов города Апатиты «О внесении изменений в решение Совета депутатов города Апатиты от 22.12.2021 № 391 «О городском бюджете на 2022 год и на плановый период 2023 и 2024 годов» (с изменениями, внесенными решениями Совета депутатов города Апатиты от 22.02.2022 № 415, от 28.06.2022 № 464, от 30.08.2022 № 475, от 27.09.2022 № 492, от 29.11.2022 № 505)»</t>
  </si>
  <si>
    <t>13.**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</si>
</sst>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0" xfId="0" applyFont="1" applyFill="1"/>
    <xf numFmtId="3" fontId="5" fillId="0" borderId="0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Fill="1" applyBorder="1"/>
    <xf numFmtId="164" fontId="4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3" fontId="3" fillId="0" borderId="0" xfId="0" applyNumberFormat="1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164" fontId="2" fillId="4" borderId="0" xfId="0" applyNumberFormat="1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center" wrapText="1" indent="3"/>
    </xf>
    <xf numFmtId="0" fontId="3" fillId="2" borderId="6" xfId="0" applyFont="1" applyFill="1" applyBorder="1" applyAlignment="1">
      <alignment horizontal="left" vertical="center" wrapText="1" indent="3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3" fontId="3" fillId="0" borderId="0" xfId="0" applyNumberFormat="1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CCFFCC"/>
      <color rgb="FFFF66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12"/>
  <sheetViews>
    <sheetView tabSelected="1" zoomScale="80" zoomScaleNormal="80" workbookViewId="0">
      <pane xSplit="2" ySplit="7" topLeftCell="C18" activePane="bottomRight" state="frozen"/>
      <selection pane="topRight" activeCell="E1" sqref="E1"/>
      <selection pane="bottomLeft" activeCell="A9" sqref="A9"/>
      <selection pane="bottomRight" activeCell="H23" sqref="H23"/>
    </sheetView>
  </sheetViews>
  <sheetFormatPr defaultColWidth="9.140625" defaultRowHeight="12.75" x14ac:dyDescent="0.2"/>
  <cols>
    <col min="1" max="1" width="6.42578125" style="14" customWidth="1"/>
    <col min="2" max="2" width="47.28515625" style="2" customWidth="1"/>
    <col min="3" max="3" width="12.5703125" style="14" bestFit="1" customWidth="1"/>
    <col min="4" max="4" width="11.7109375" style="14" customWidth="1"/>
    <col min="5" max="5" width="12.7109375" style="14" customWidth="1"/>
    <col min="6" max="6" width="9.7109375" style="14" customWidth="1"/>
    <col min="7" max="7" width="12.42578125" style="14" customWidth="1"/>
    <col min="8" max="8" width="13.140625" style="14" customWidth="1"/>
    <col min="9" max="9" width="12.42578125" style="14" customWidth="1"/>
    <col min="10" max="10" width="9.7109375" style="14" customWidth="1"/>
    <col min="11" max="11" width="9.42578125" style="14" customWidth="1"/>
    <col min="12" max="12" width="11.42578125" style="14" customWidth="1"/>
    <col min="13" max="13" width="10.42578125" style="14" customWidth="1"/>
    <col min="14" max="14" width="12.140625" style="14" customWidth="1"/>
    <col min="15" max="15" width="13.28515625" style="14" customWidth="1"/>
    <col min="16" max="16384" width="9.140625" style="14"/>
  </cols>
  <sheetData>
    <row r="1" spans="1:15" s="1" customFormat="1" ht="15" customHeight="1" x14ac:dyDescent="0.2">
      <c r="B1" s="2"/>
      <c r="J1" s="62" t="s">
        <v>9</v>
      </c>
      <c r="K1" s="62"/>
      <c r="L1" s="62"/>
      <c r="M1" s="62"/>
      <c r="N1" s="62"/>
      <c r="O1" s="62"/>
    </row>
    <row r="2" spans="1:15" s="1" customFormat="1" x14ac:dyDescent="0.2">
      <c r="B2" s="2"/>
      <c r="J2" s="18"/>
      <c r="K2" s="18"/>
      <c r="L2" s="20"/>
      <c r="M2" s="18"/>
      <c r="N2" s="62"/>
      <c r="O2" s="62"/>
    </row>
    <row r="3" spans="1:15" s="1" customFormat="1" x14ac:dyDescent="0.2">
      <c r="B3" s="2"/>
    </row>
    <row r="4" spans="1:15" s="1" customFormat="1" ht="30.6" customHeight="1" x14ac:dyDescent="0.2">
      <c r="A4" s="49" t="s">
        <v>33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s="1" customFormat="1" ht="13.5" customHeight="1" x14ac:dyDescent="0.2">
      <c r="B5" s="3"/>
    </row>
    <row r="6" spans="1:15" s="10" customFormat="1" ht="33.75" customHeight="1" x14ac:dyDescent="0.2">
      <c r="A6" s="50" t="s">
        <v>2</v>
      </c>
      <c r="B6" s="50" t="s">
        <v>10</v>
      </c>
      <c r="C6" s="50" t="s">
        <v>21</v>
      </c>
      <c r="D6" s="52" t="s">
        <v>34</v>
      </c>
      <c r="E6" s="53"/>
      <c r="F6" s="53"/>
      <c r="G6" s="53"/>
      <c r="H6" s="53"/>
      <c r="I6" s="53"/>
      <c r="J6" s="53"/>
      <c r="K6" s="54"/>
      <c r="L6" s="50" t="s">
        <v>13</v>
      </c>
      <c r="M6" s="50" t="s">
        <v>35</v>
      </c>
      <c r="N6" s="50" t="s">
        <v>5</v>
      </c>
      <c r="O6" s="50" t="s">
        <v>18</v>
      </c>
    </row>
    <row r="7" spans="1:15" s="10" customFormat="1" ht="108.75" customHeight="1" x14ac:dyDescent="0.2">
      <c r="A7" s="51"/>
      <c r="B7" s="51"/>
      <c r="C7" s="51"/>
      <c r="D7" s="29" t="s">
        <v>16</v>
      </c>
      <c r="E7" s="32" t="s">
        <v>22</v>
      </c>
      <c r="F7" s="25" t="s">
        <v>12</v>
      </c>
      <c r="G7" s="31" t="s">
        <v>15</v>
      </c>
      <c r="H7" s="31" t="s">
        <v>17</v>
      </c>
      <c r="I7" s="27" t="s">
        <v>14</v>
      </c>
      <c r="J7" s="21" t="s">
        <v>4</v>
      </c>
      <c r="K7" s="19" t="s">
        <v>0</v>
      </c>
      <c r="L7" s="51"/>
      <c r="M7" s="51"/>
      <c r="N7" s="51"/>
      <c r="O7" s="51"/>
    </row>
    <row r="8" spans="1:15" s="10" customFormat="1" ht="84.75" customHeight="1" x14ac:dyDescent="0.2">
      <c r="A8" s="35" t="s">
        <v>27</v>
      </c>
      <c r="B8" s="36" t="s">
        <v>36</v>
      </c>
      <c r="C8" s="13">
        <f>17837.9</f>
        <v>17837.900000000001</v>
      </c>
      <c r="D8" s="37">
        <v>0</v>
      </c>
      <c r="E8" s="37">
        <v>0</v>
      </c>
      <c r="F8" s="37">
        <f>5599.7+402.6+27.4+4.8</f>
        <v>6034.5</v>
      </c>
      <c r="G8" s="37">
        <v>0</v>
      </c>
      <c r="H8" s="37">
        <v>0</v>
      </c>
      <c r="I8" s="37">
        <v>0</v>
      </c>
      <c r="J8" s="37">
        <v>0</v>
      </c>
      <c r="K8" s="38">
        <f t="shared" ref="K8:K19" si="0">SUM(D8:J8)</f>
        <v>6034.5</v>
      </c>
      <c r="L8" s="39">
        <v>0</v>
      </c>
      <c r="M8" s="40">
        <v>0</v>
      </c>
      <c r="N8" s="13">
        <f>L8-M8</f>
        <v>0</v>
      </c>
      <c r="O8" s="41">
        <v>0</v>
      </c>
    </row>
    <row r="9" spans="1:15" s="9" customFormat="1" ht="69.75" customHeight="1" x14ac:dyDescent="0.2">
      <c r="A9" s="34" t="s">
        <v>26</v>
      </c>
      <c r="B9" s="42" t="s">
        <v>37</v>
      </c>
      <c r="C9" s="13">
        <f>13006.3</f>
        <v>13006.3</v>
      </c>
      <c r="D9" s="12">
        <v>0</v>
      </c>
      <c r="E9" s="12">
        <v>0</v>
      </c>
      <c r="F9" s="12">
        <f>3615.7+2990.9</f>
        <v>6606.6</v>
      </c>
      <c r="G9" s="12">
        <v>0</v>
      </c>
      <c r="H9" s="12">
        <v>0</v>
      </c>
      <c r="I9" s="12">
        <v>0</v>
      </c>
      <c r="J9" s="12">
        <v>0</v>
      </c>
      <c r="K9" s="38">
        <f t="shared" si="0"/>
        <v>6606.6</v>
      </c>
      <c r="L9" s="38">
        <v>0</v>
      </c>
      <c r="M9" s="13">
        <v>0</v>
      </c>
      <c r="N9" s="13">
        <f>L9-M9</f>
        <v>0</v>
      </c>
      <c r="O9" s="43">
        <v>0</v>
      </c>
    </row>
    <row r="10" spans="1:15" s="9" customFormat="1" ht="135" customHeight="1" x14ac:dyDescent="0.2">
      <c r="A10" s="34" t="s">
        <v>25</v>
      </c>
      <c r="B10" s="42" t="s">
        <v>39</v>
      </c>
      <c r="C10" s="13">
        <f>1431.3</f>
        <v>1431.3</v>
      </c>
      <c r="D10" s="12">
        <f>1.2+1.3+0.2+7.5+1.1</f>
        <v>11.299999999999999</v>
      </c>
      <c r="E10" s="12">
        <v>0</v>
      </c>
      <c r="F10" s="12">
        <v>0</v>
      </c>
      <c r="G10" s="12">
        <f>23+17.9+4.8+73.9+58.9+50+43.9+40.9</f>
        <v>313.29999999999995</v>
      </c>
      <c r="H10" s="12">
        <v>0</v>
      </c>
      <c r="I10" s="12">
        <v>0</v>
      </c>
      <c r="J10" s="12">
        <v>0</v>
      </c>
      <c r="K10" s="38">
        <f>SUM(D10:J10)</f>
        <v>324.59999999999997</v>
      </c>
      <c r="L10" s="38">
        <f>D10+G10</f>
        <v>324.59999999999997</v>
      </c>
      <c r="M10" s="13">
        <f>11.3+313.3</f>
        <v>324.60000000000002</v>
      </c>
      <c r="N10" s="13">
        <f t="shared" ref="N10:N18" si="1">L10-M10</f>
        <v>0</v>
      </c>
      <c r="O10" s="43">
        <v>0</v>
      </c>
    </row>
    <row r="11" spans="1:15" s="9" customFormat="1" ht="87" customHeight="1" x14ac:dyDescent="0.2">
      <c r="A11" s="34" t="s">
        <v>24</v>
      </c>
      <c r="B11" s="42" t="s">
        <v>40</v>
      </c>
      <c r="C11" s="13">
        <f>376021.8</f>
        <v>376021.8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>SUM(D11:J11)</f>
        <v>0</v>
      </c>
      <c r="L11" s="38">
        <v>0</v>
      </c>
      <c r="M11" s="13">
        <v>0</v>
      </c>
      <c r="N11" s="13">
        <f t="shared" si="1"/>
        <v>0</v>
      </c>
      <c r="O11" s="43">
        <v>0</v>
      </c>
    </row>
    <row r="12" spans="1:15" s="9" customFormat="1" ht="69.75" customHeight="1" x14ac:dyDescent="0.2">
      <c r="A12" s="34" t="s">
        <v>50</v>
      </c>
      <c r="B12" s="42" t="s">
        <v>38</v>
      </c>
      <c r="C12" s="13">
        <v>0</v>
      </c>
      <c r="D12" s="12">
        <v>0</v>
      </c>
      <c r="E12" s="12">
        <f>932.45+9851.8</f>
        <v>10784.25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>SUM(D12:J12)</f>
        <v>10784.25</v>
      </c>
      <c r="L12" s="38">
        <f>932.45</f>
        <v>932.45</v>
      </c>
      <c r="M12" s="13">
        <f>L12</f>
        <v>932.45</v>
      </c>
      <c r="N12" s="13">
        <f t="shared" si="1"/>
        <v>0</v>
      </c>
      <c r="O12" s="43">
        <f>39.8</f>
        <v>39.799999999999997</v>
      </c>
    </row>
    <row r="13" spans="1:15" s="9" customFormat="1" ht="84.75" customHeight="1" x14ac:dyDescent="0.2">
      <c r="A13" s="34" t="s">
        <v>51</v>
      </c>
      <c r="B13" s="42" t="s">
        <v>49</v>
      </c>
      <c r="C13" s="13">
        <f>3136570.8+3118663.9</f>
        <v>6255234.6999999993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v>0</v>
      </c>
      <c r="L13" s="38">
        <v>0</v>
      </c>
      <c r="M13" s="13">
        <v>0</v>
      </c>
      <c r="N13" s="13">
        <v>0</v>
      </c>
      <c r="O13" s="43">
        <v>0</v>
      </c>
    </row>
    <row r="14" spans="1:15" s="9" customFormat="1" ht="96" customHeight="1" x14ac:dyDescent="0.2">
      <c r="A14" s="34" t="s">
        <v>28</v>
      </c>
      <c r="B14" s="42" t="s">
        <v>52</v>
      </c>
      <c r="C14" s="13">
        <v>0</v>
      </c>
      <c r="D14" s="12">
        <v>0</v>
      </c>
      <c r="E14" s="12">
        <f>4701.4+311.7</f>
        <v>5013.0999999999995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5013.0999999999995</v>
      </c>
      <c r="L14" s="38">
        <f>311.7</f>
        <v>311.7</v>
      </c>
      <c r="M14" s="13">
        <f>311.7</f>
        <v>311.7</v>
      </c>
      <c r="N14" s="13">
        <f t="shared" si="1"/>
        <v>0</v>
      </c>
      <c r="O14" s="43">
        <v>50</v>
      </c>
    </row>
    <row r="15" spans="1:15" s="9" customFormat="1" ht="81" customHeight="1" x14ac:dyDescent="0.2">
      <c r="A15" s="34" t="s">
        <v>29</v>
      </c>
      <c r="B15" s="42" t="s">
        <v>46</v>
      </c>
      <c r="C15" s="13">
        <f>186841.3+178045+201298.5</f>
        <v>566184.80000000005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  <c r="L15" s="38">
        <v>0</v>
      </c>
      <c r="M15" s="13">
        <v>0</v>
      </c>
      <c r="N15" s="13">
        <f t="shared" si="1"/>
        <v>0</v>
      </c>
      <c r="O15" s="43">
        <v>0</v>
      </c>
    </row>
    <row r="16" spans="1:15" s="9" customFormat="1" ht="56.25" customHeight="1" x14ac:dyDescent="0.2">
      <c r="A16" s="44" t="s">
        <v>53</v>
      </c>
      <c r="B16" s="42" t="s">
        <v>47</v>
      </c>
      <c r="C16" s="13">
        <f>4284.7+3984.1</f>
        <v>8268.7999999999993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408</v>
      </c>
      <c r="K16" s="38">
        <f t="shared" si="0"/>
        <v>408</v>
      </c>
      <c r="L16" s="38">
        <v>0</v>
      </c>
      <c r="M16" s="13">
        <v>0</v>
      </c>
      <c r="N16" s="13">
        <v>0</v>
      </c>
      <c r="O16" s="43">
        <v>0</v>
      </c>
    </row>
    <row r="17" spans="1:16" s="9" customFormat="1" ht="120.75" customHeight="1" x14ac:dyDescent="0.2">
      <c r="A17" s="34" t="s">
        <v>30</v>
      </c>
      <c r="B17" s="42" t="s">
        <v>54</v>
      </c>
      <c r="C17" s="13">
        <v>0</v>
      </c>
      <c r="D17" s="12">
        <v>0</v>
      </c>
      <c r="E17" s="12">
        <v>98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ref="K17:K18" si="2">SUM(D17:J17)</f>
        <v>98</v>
      </c>
      <c r="L17" s="38">
        <v>0</v>
      </c>
      <c r="M17" s="13">
        <v>0</v>
      </c>
      <c r="N17" s="13">
        <f t="shared" si="1"/>
        <v>0</v>
      </c>
      <c r="O17" s="43">
        <v>0</v>
      </c>
    </row>
    <row r="18" spans="1:16" s="9" customFormat="1" ht="120.75" customHeight="1" x14ac:dyDescent="0.2">
      <c r="A18" s="34" t="s">
        <v>31</v>
      </c>
      <c r="B18" s="42" t="s">
        <v>55</v>
      </c>
      <c r="C18" s="13">
        <v>0</v>
      </c>
      <c r="D18" s="12">
        <v>0</v>
      </c>
      <c r="E18" s="12">
        <v>680.8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2"/>
        <v>680.8</v>
      </c>
      <c r="L18" s="38">
        <v>0</v>
      </c>
      <c r="M18" s="13">
        <v>0</v>
      </c>
      <c r="N18" s="13">
        <f t="shared" si="1"/>
        <v>0</v>
      </c>
      <c r="O18" s="43">
        <v>0</v>
      </c>
    </row>
    <row r="19" spans="1:16" s="9" customFormat="1" ht="72" customHeight="1" x14ac:dyDescent="0.2">
      <c r="A19" s="34" t="s">
        <v>32</v>
      </c>
      <c r="B19" s="42" t="s">
        <v>48</v>
      </c>
      <c r="C19" s="13">
        <f>1017.8+738.3</f>
        <v>1756.1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  <c r="L19" s="38">
        <v>0</v>
      </c>
      <c r="M19" s="13">
        <v>0</v>
      </c>
      <c r="N19" s="13">
        <v>0</v>
      </c>
      <c r="O19" s="43">
        <v>0</v>
      </c>
    </row>
    <row r="20" spans="1:16" s="9" customFormat="1" ht="57.75" customHeight="1" x14ac:dyDescent="0.2">
      <c r="A20" s="34" t="s">
        <v>56</v>
      </c>
      <c r="B20" s="42" t="s">
        <v>41</v>
      </c>
      <c r="C20" s="13">
        <f>C21+C24+C27</f>
        <v>19544943.899999999</v>
      </c>
      <c r="D20" s="13">
        <f t="shared" ref="D20:J20" si="3">D21+D24+D27</f>
        <v>0</v>
      </c>
      <c r="E20" s="13">
        <f>E21+E24+E27</f>
        <v>17529</v>
      </c>
      <c r="F20" s="13">
        <f t="shared" si="3"/>
        <v>0</v>
      </c>
      <c r="G20" s="13">
        <f t="shared" si="3"/>
        <v>0</v>
      </c>
      <c r="H20" s="13">
        <f t="shared" si="3"/>
        <v>0</v>
      </c>
      <c r="I20" s="13">
        <f t="shared" si="3"/>
        <v>0</v>
      </c>
      <c r="J20" s="13">
        <f t="shared" si="3"/>
        <v>0</v>
      </c>
      <c r="K20" s="13">
        <f>SUM(D20:J20)</f>
        <v>17529</v>
      </c>
      <c r="L20" s="38">
        <f>K20</f>
        <v>17529</v>
      </c>
      <c r="M20" s="13">
        <f>L20</f>
        <v>17529</v>
      </c>
      <c r="N20" s="13">
        <f t="shared" ref="N20:N29" si="4">L20-M20</f>
        <v>0</v>
      </c>
      <c r="O20" s="43">
        <v>0</v>
      </c>
    </row>
    <row r="21" spans="1:16" s="9" customFormat="1" x14ac:dyDescent="0.2">
      <c r="A21" s="34"/>
      <c r="B21" s="45" t="s">
        <v>42</v>
      </c>
      <c r="C21" s="46">
        <f>C22+C23</f>
        <v>6307261.2999999998</v>
      </c>
      <c r="D21" s="46">
        <f t="shared" ref="D21:J21" si="5">D22+D23</f>
        <v>0</v>
      </c>
      <c r="E21" s="46">
        <f t="shared" si="5"/>
        <v>9994.5</v>
      </c>
      <c r="F21" s="46">
        <f t="shared" si="5"/>
        <v>0</v>
      </c>
      <c r="G21" s="46">
        <f t="shared" si="5"/>
        <v>0</v>
      </c>
      <c r="H21" s="46">
        <f t="shared" si="5"/>
        <v>0</v>
      </c>
      <c r="I21" s="46">
        <f t="shared" si="5"/>
        <v>0</v>
      </c>
      <c r="J21" s="46">
        <f t="shared" si="5"/>
        <v>0</v>
      </c>
      <c r="K21" s="46">
        <f t="shared" ref="K21:K29" si="6">SUM(D21:J21)</f>
        <v>9994.5</v>
      </c>
      <c r="L21" s="38">
        <f t="shared" ref="L21:M29" si="7">K21</f>
        <v>9994.5</v>
      </c>
      <c r="M21" s="47">
        <f>L21</f>
        <v>9994.5</v>
      </c>
      <c r="N21" s="46">
        <f t="shared" si="4"/>
        <v>0</v>
      </c>
      <c r="O21" s="47">
        <v>0</v>
      </c>
      <c r="P21" s="33"/>
    </row>
    <row r="22" spans="1:16" s="9" customFormat="1" x14ac:dyDescent="0.2">
      <c r="A22" s="34"/>
      <c r="B22" s="42" t="s">
        <v>19</v>
      </c>
      <c r="C22" s="12">
        <v>3063055.4</v>
      </c>
      <c r="D22" s="12">
        <v>0</v>
      </c>
      <c r="E22" s="12">
        <f>2108.2</f>
        <v>2108.1999999999998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f t="shared" si="6"/>
        <v>2108.1999999999998</v>
      </c>
      <c r="L22" s="38">
        <f t="shared" si="7"/>
        <v>2108.1999999999998</v>
      </c>
      <c r="M22" s="47">
        <f t="shared" si="7"/>
        <v>2108.1999999999998</v>
      </c>
      <c r="N22" s="12">
        <f t="shared" si="4"/>
        <v>0</v>
      </c>
      <c r="O22" s="43">
        <v>0</v>
      </c>
    </row>
    <row r="23" spans="1:16" s="9" customFormat="1" x14ac:dyDescent="0.2">
      <c r="A23" s="34"/>
      <c r="B23" s="42" t="s">
        <v>20</v>
      </c>
      <c r="C23" s="12">
        <v>3244205.9</v>
      </c>
      <c r="D23" s="12">
        <v>0</v>
      </c>
      <c r="E23" s="12">
        <f>958.1+5000+500+1343.9+34.3+50</f>
        <v>7886.3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f t="shared" si="6"/>
        <v>7886.3</v>
      </c>
      <c r="L23" s="38">
        <f t="shared" si="7"/>
        <v>7886.3</v>
      </c>
      <c r="M23" s="47">
        <f t="shared" si="7"/>
        <v>7886.3</v>
      </c>
      <c r="N23" s="12">
        <f t="shared" si="4"/>
        <v>0</v>
      </c>
      <c r="O23" s="43">
        <v>0</v>
      </c>
    </row>
    <row r="24" spans="1:16" s="9" customFormat="1" x14ac:dyDescent="0.2">
      <c r="A24" s="34"/>
      <c r="B24" s="45" t="s">
        <v>23</v>
      </c>
      <c r="C24" s="46">
        <f>C25+C26</f>
        <v>6580818.4000000004</v>
      </c>
      <c r="D24" s="46">
        <f t="shared" ref="D24:J24" si="8">D25+D26</f>
        <v>0</v>
      </c>
      <c r="E24" s="46">
        <f t="shared" si="8"/>
        <v>3729.8</v>
      </c>
      <c r="F24" s="46">
        <f t="shared" si="8"/>
        <v>0</v>
      </c>
      <c r="G24" s="46">
        <f t="shared" si="8"/>
        <v>0</v>
      </c>
      <c r="H24" s="46">
        <f t="shared" si="8"/>
        <v>0</v>
      </c>
      <c r="I24" s="46">
        <f t="shared" si="8"/>
        <v>0</v>
      </c>
      <c r="J24" s="46">
        <f t="shared" si="8"/>
        <v>0</v>
      </c>
      <c r="K24" s="46">
        <f t="shared" si="6"/>
        <v>3729.8</v>
      </c>
      <c r="L24" s="38">
        <f t="shared" si="7"/>
        <v>3729.8</v>
      </c>
      <c r="M24" s="47">
        <f t="shared" si="7"/>
        <v>3729.8</v>
      </c>
      <c r="N24" s="12">
        <f t="shared" si="4"/>
        <v>0</v>
      </c>
      <c r="O24" s="47">
        <v>0</v>
      </c>
    </row>
    <row r="25" spans="1:16" s="9" customFormat="1" x14ac:dyDescent="0.2">
      <c r="A25" s="34"/>
      <c r="B25" s="42" t="s">
        <v>19</v>
      </c>
      <c r="C25" s="12">
        <v>3225486.7</v>
      </c>
      <c r="D25" s="12">
        <v>0</v>
      </c>
      <c r="E25" s="12">
        <f>1983.4</f>
        <v>1983.4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f t="shared" si="6"/>
        <v>1983.4</v>
      </c>
      <c r="L25" s="38">
        <f t="shared" si="7"/>
        <v>1983.4</v>
      </c>
      <c r="M25" s="47">
        <f t="shared" si="7"/>
        <v>1983.4</v>
      </c>
      <c r="N25" s="12">
        <f t="shared" si="4"/>
        <v>0</v>
      </c>
      <c r="O25" s="43">
        <v>0</v>
      </c>
    </row>
    <row r="26" spans="1:16" s="9" customFormat="1" x14ac:dyDescent="0.2">
      <c r="A26" s="34"/>
      <c r="B26" s="42" t="s">
        <v>20</v>
      </c>
      <c r="C26" s="12">
        <v>3355331.7</v>
      </c>
      <c r="D26" s="12">
        <v>0</v>
      </c>
      <c r="E26" s="12">
        <f>1008.5+737.9</f>
        <v>1746.4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6"/>
        <v>1746.4</v>
      </c>
      <c r="L26" s="38">
        <f t="shared" si="7"/>
        <v>1746.4</v>
      </c>
      <c r="M26" s="47">
        <f t="shared" si="7"/>
        <v>1746.4</v>
      </c>
      <c r="N26" s="12">
        <f t="shared" si="4"/>
        <v>0</v>
      </c>
      <c r="O26" s="43">
        <v>0</v>
      </c>
    </row>
    <row r="27" spans="1:16" s="9" customFormat="1" x14ac:dyDescent="0.2">
      <c r="A27" s="34"/>
      <c r="B27" s="45" t="s">
        <v>43</v>
      </c>
      <c r="C27" s="46">
        <f>C28+C29</f>
        <v>6656864.1999999993</v>
      </c>
      <c r="D27" s="46">
        <f t="shared" ref="D27:J27" si="9">D28+D29</f>
        <v>0</v>
      </c>
      <c r="E27" s="46">
        <f t="shared" si="9"/>
        <v>3804.7</v>
      </c>
      <c r="F27" s="46">
        <f t="shared" si="9"/>
        <v>0</v>
      </c>
      <c r="G27" s="46">
        <f t="shared" si="9"/>
        <v>0</v>
      </c>
      <c r="H27" s="46">
        <f t="shared" si="9"/>
        <v>0</v>
      </c>
      <c r="I27" s="46">
        <f t="shared" si="9"/>
        <v>0</v>
      </c>
      <c r="J27" s="46">
        <f t="shared" si="9"/>
        <v>0</v>
      </c>
      <c r="K27" s="46">
        <f t="shared" si="6"/>
        <v>3804.7</v>
      </c>
      <c r="L27" s="38">
        <f t="shared" si="7"/>
        <v>3804.7</v>
      </c>
      <c r="M27" s="47">
        <f t="shared" si="7"/>
        <v>3804.7</v>
      </c>
      <c r="N27" s="46">
        <f t="shared" si="4"/>
        <v>0</v>
      </c>
      <c r="O27" s="47">
        <v>0</v>
      </c>
    </row>
    <row r="28" spans="1:16" s="9" customFormat="1" x14ac:dyDescent="0.2">
      <c r="A28" s="34"/>
      <c r="B28" s="42" t="s">
        <v>19</v>
      </c>
      <c r="C28" s="12">
        <v>3258570.8</v>
      </c>
      <c r="D28" s="12">
        <v>0</v>
      </c>
      <c r="E28" s="12">
        <f>2063</f>
        <v>2063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f t="shared" si="6"/>
        <v>2063</v>
      </c>
      <c r="L28" s="38">
        <f t="shared" si="7"/>
        <v>2063</v>
      </c>
      <c r="M28" s="47">
        <f t="shared" si="7"/>
        <v>2063</v>
      </c>
      <c r="N28" s="12">
        <f t="shared" si="4"/>
        <v>0</v>
      </c>
      <c r="O28" s="43">
        <v>0</v>
      </c>
    </row>
    <row r="29" spans="1:16" s="9" customFormat="1" x14ac:dyDescent="0.2">
      <c r="A29" s="34"/>
      <c r="B29" s="42" t="s">
        <v>20</v>
      </c>
      <c r="C29" s="12">
        <v>3398293.4</v>
      </c>
      <c r="D29" s="12">
        <v>0</v>
      </c>
      <c r="E29" s="12">
        <f>1008.5+733.2</f>
        <v>1741.7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f t="shared" si="6"/>
        <v>1741.7</v>
      </c>
      <c r="L29" s="38">
        <f t="shared" si="7"/>
        <v>1741.7</v>
      </c>
      <c r="M29" s="47">
        <f t="shared" si="7"/>
        <v>1741.7</v>
      </c>
      <c r="N29" s="12">
        <f t="shared" si="4"/>
        <v>0</v>
      </c>
      <c r="O29" s="43">
        <v>0</v>
      </c>
    </row>
    <row r="30" spans="1:16" s="15" customFormat="1" ht="36" customHeight="1" x14ac:dyDescent="0.2">
      <c r="A30" s="58" t="s">
        <v>1</v>
      </c>
      <c r="B30" s="59"/>
      <c r="C30" s="23">
        <f>C8+C9+C10+C11+C12+C13+C14+C15+C16+C17+C18+C19+C20</f>
        <v>26784685.599999998</v>
      </c>
      <c r="D30" s="23">
        <f>D8+D9+D10+D11+D12+D13+D14+D15+D16+D17+D18+D19+D20</f>
        <v>11.299999999999999</v>
      </c>
      <c r="E30" s="23">
        <f>E8+E9+E10+E11+E12+E13+E14+E15+E16+E17+E18+E19+E20</f>
        <v>34105.149999999994</v>
      </c>
      <c r="F30" s="23">
        <f t="shared" ref="F30:O30" si="10">F8+F9+F10+F11+F12+F13+F14+F15+F16+F17+F18+F19+F20</f>
        <v>12641.1</v>
      </c>
      <c r="G30" s="23">
        <f t="shared" si="10"/>
        <v>313.29999999999995</v>
      </c>
      <c r="H30" s="23">
        <f t="shared" si="10"/>
        <v>0</v>
      </c>
      <c r="I30" s="23">
        <f t="shared" si="10"/>
        <v>0</v>
      </c>
      <c r="J30" s="23">
        <f t="shared" si="10"/>
        <v>408</v>
      </c>
      <c r="K30" s="23">
        <f t="shared" si="10"/>
        <v>47478.85</v>
      </c>
      <c r="L30" s="23">
        <f t="shared" si="10"/>
        <v>19097.75</v>
      </c>
      <c r="M30" s="23">
        <f t="shared" si="10"/>
        <v>19097.75</v>
      </c>
      <c r="N30" s="23">
        <f t="shared" si="10"/>
        <v>0</v>
      </c>
      <c r="O30" s="23">
        <f t="shared" si="10"/>
        <v>89.8</v>
      </c>
      <c r="P30" s="17"/>
    </row>
    <row r="31" spans="1:16" s="9" customFormat="1" ht="12.75" customHeight="1" x14ac:dyDescent="0.2">
      <c r="A31" s="60" t="s">
        <v>3</v>
      </c>
      <c r="B31" s="61"/>
      <c r="C31" s="13"/>
      <c r="D31" s="12"/>
      <c r="E31" s="12"/>
      <c r="F31" s="13"/>
      <c r="G31" s="13"/>
      <c r="H31" s="13"/>
      <c r="I31" s="13"/>
      <c r="J31" s="12"/>
      <c r="K31" s="16"/>
      <c r="L31" s="16"/>
      <c r="M31" s="12"/>
      <c r="N31" s="13"/>
      <c r="O31" s="16"/>
    </row>
    <row r="32" spans="1:16" s="9" customFormat="1" ht="17.25" customHeight="1" x14ac:dyDescent="0.2">
      <c r="A32" s="56" t="s">
        <v>7</v>
      </c>
      <c r="B32" s="57"/>
      <c r="C32" s="24">
        <f t="shared" ref="C32:K32" si="11">C8+C9+C10+C11</f>
        <v>408297.3</v>
      </c>
      <c r="D32" s="24">
        <f t="shared" si="11"/>
        <v>11.299999999999999</v>
      </c>
      <c r="E32" s="24">
        <f t="shared" si="11"/>
        <v>0</v>
      </c>
      <c r="F32" s="24">
        <f t="shared" si="11"/>
        <v>12641.1</v>
      </c>
      <c r="G32" s="24">
        <f t="shared" si="11"/>
        <v>313.29999999999995</v>
      </c>
      <c r="H32" s="24">
        <f t="shared" si="11"/>
        <v>0</v>
      </c>
      <c r="I32" s="24">
        <f t="shared" si="11"/>
        <v>0</v>
      </c>
      <c r="J32" s="24">
        <f t="shared" si="11"/>
        <v>0</v>
      </c>
      <c r="K32" s="24">
        <f t="shared" si="11"/>
        <v>12965.7</v>
      </c>
      <c r="L32" s="24">
        <f t="shared" ref="L32:O32" si="12">L8+L9+L10+L11</f>
        <v>324.59999999999997</v>
      </c>
      <c r="M32" s="24">
        <f t="shared" si="12"/>
        <v>324.60000000000002</v>
      </c>
      <c r="N32" s="24">
        <f t="shared" si="12"/>
        <v>0</v>
      </c>
      <c r="O32" s="24">
        <f t="shared" si="12"/>
        <v>0</v>
      </c>
    </row>
    <row r="33" spans="1:15" s="9" customFormat="1" ht="15.75" customHeight="1" x14ac:dyDescent="0.2">
      <c r="A33" s="56" t="s">
        <v>8</v>
      </c>
      <c r="B33" s="57"/>
      <c r="C33" s="24">
        <f>C13+C15+C16+C19</f>
        <v>6831444.3999999985</v>
      </c>
      <c r="D33" s="24">
        <f t="shared" ref="D33:O33" si="13">D13+D15+D16+D19</f>
        <v>0</v>
      </c>
      <c r="E33" s="24">
        <f t="shared" si="13"/>
        <v>0</v>
      </c>
      <c r="F33" s="24">
        <f t="shared" si="13"/>
        <v>0</v>
      </c>
      <c r="G33" s="24">
        <f t="shared" si="13"/>
        <v>0</v>
      </c>
      <c r="H33" s="24">
        <f t="shared" si="13"/>
        <v>0</v>
      </c>
      <c r="I33" s="24">
        <f t="shared" si="13"/>
        <v>0</v>
      </c>
      <c r="J33" s="24">
        <f t="shared" si="13"/>
        <v>408</v>
      </c>
      <c r="K33" s="24">
        <f t="shared" si="13"/>
        <v>408</v>
      </c>
      <c r="L33" s="24">
        <f t="shared" si="13"/>
        <v>0</v>
      </c>
      <c r="M33" s="24">
        <f t="shared" si="13"/>
        <v>0</v>
      </c>
      <c r="N33" s="24">
        <f t="shared" si="13"/>
        <v>0</v>
      </c>
      <c r="O33" s="24">
        <f t="shared" si="13"/>
        <v>0</v>
      </c>
    </row>
    <row r="34" spans="1:15" s="9" customFormat="1" ht="16.5" customHeight="1" x14ac:dyDescent="0.2">
      <c r="A34" s="56" t="s">
        <v>11</v>
      </c>
      <c r="B34" s="57"/>
      <c r="C34" s="24">
        <f>C12+C14+C17+C18+C20</f>
        <v>19544943.899999999</v>
      </c>
      <c r="D34" s="24">
        <f t="shared" ref="D34:K34" si="14">D12+D14+D17+D18+D20</f>
        <v>0</v>
      </c>
      <c r="E34" s="24">
        <f t="shared" si="14"/>
        <v>34105.149999999994</v>
      </c>
      <c r="F34" s="24">
        <f t="shared" si="14"/>
        <v>0</v>
      </c>
      <c r="G34" s="24">
        <f t="shared" si="14"/>
        <v>0</v>
      </c>
      <c r="H34" s="24">
        <f t="shared" si="14"/>
        <v>0</v>
      </c>
      <c r="I34" s="24">
        <f t="shared" si="14"/>
        <v>0</v>
      </c>
      <c r="J34" s="24">
        <f t="shared" si="14"/>
        <v>0</v>
      </c>
      <c r="K34" s="24">
        <f t="shared" si="14"/>
        <v>34105.149999999994</v>
      </c>
      <c r="L34" s="24">
        <f t="shared" ref="L34:O34" si="15">L12+L14+L17+L18+L20</f>
        <v>18773.150000000001</v>
      </c>
      <c r="M34" s="24">
        <f t="shared" si="15"/>
        <v>18773.150000000001</v>
      </c>
      <c r="N34" s="24">
        <f t="shared" si="15"/>
        <v>0</v>
      </c>
      <c r="O34" s="24">
        <f t="shared" si="15"/>
        <v>89.8</v>
      </c>
    </row>
    <row r="35" spans="1:15" s="9" customFormat="1" x14ac:dyDescent="0.2">
      <c r="A35" s="6"/>
      <c r="B35" s="4"/>
      <c r="C35" s="11"/>
      <c r="D35" s="11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s="9" customFormat="1" x14ac:dyDescent="0.2">
      <c r="A36" s="55" t="s">
        <v>6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7"/>
    </row>
    <row r="37" spans="1:15" s="9" customFormat="1" x14ac:dyDescent="0.2">
      <c r="A37" s="55" t="s">
        <v>44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7"/>
    </row>
    <row r="38" spans="1:15" s="9" customFormat="1" ht="18" customHeight="1" x14ac:dyDescent="0.2">
      <c r="A38" s="55" t="s">
        <v>45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7"/>
    </row>
    <row r="39" spans="1:15" s="9" customFormat="1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7"/>
    </row>
    <row r="40" spans="1:15" s="9" customFormat="1" x14ac:dyDescent="0.2">
      <c r="A40" s="22"/>
      <c r="B40" s="22"/>
      <c r="C40" s="22"/>
      <c r="D40" s="22"/>
      <c r="E40" s="22"/>
      <c r="F40" s="22"/>
      <c r="G40" s="28"/>
      <c r="H40" s="30"/>
      <c r="I40" s="26"/>
      <c r="J40" s="22"/>
      <c r="K40" s="22"/>
      <c r="L40" s="22"/>
      <c r="M40" s="22"/>
      <c r="N40" s="22"/>
      <c r="O40" s="7"/>
    </row>
    <row r="41" spans="1:15" s="9" customFormat="1" x14ac:dyDescent="0.2">
      <c r="A41" s="6"/>
      <c r="B41" s="4"/>
      <c r="C41" s="11"/>
      <c r="D41" s="11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s="9" customFormat="1" x14ac:dyDescent="0.2">
      <c r="A42" s="6"/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5" s="9" customFormat="1" x14ac:dyDescent="0.2">
      <c r="A43" s="6"/>
      <c r="B43" s="4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5" s="9" customFormat="1" x14ac:dyDescent="0.2">
      <c r="A44" s="6"/>
      <c r="B44" s="4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5" s="9" customFormat="1" x14ac:dyDescent="0.2">
      <c r="A45" s="6"/>
      <c r="B45" s="4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5" s="9" customFormat="1" x14ac:dyDescent="0.2">
      <c r="A46" s="6"/>
      <c r="B46" s="4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5" s="9" customFormat="1" x14ac:dyDescent="0.2">
      <c r="A47" s="6"/>
      <c r="B47" s="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5" s="9" customFormat="1" x14ac:dyDescent="0.2">
      <c r="A48" s="6"/>
      <c r="B48" s="4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s="9" customFormat="1" x14ac:dyDescent="0.2">
      <c r="A49" s="6"/>
      <c r="B49" s="4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9" customFormat="1" x14ac:dyDescent="0.2">
      <c r="A50" s="6"/>
      <c r="B50" s="4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9" customFormat="1" x14ac:dyDescent="0.2">
      <c r="A51" s="6"/>
      <c r="B51" s="4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9" customFormat="1" x14ac:dyDescent="0.2">
      <c r="A52" s="6"/>
      <c r="B52" s="4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s="9" customFormat="1" x14ac:dyDescent="0.2">
      <c r="A53" s="6"/>
      <c r="B53" s="4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s="9" customFormat="1" x14ac:dyDescent="0.2">
      <c r="A54" s="6"/>
      <c r="B54" s="4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s="9" customFormat="1" x14ac:dyDescent="0.2">
      <c r="A55" s="6"/>
      <c r="B55" s="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s="9" customFormat="1" x14ac:dyDescent="0.2">
      <c r="A56" s="6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s="9" customFormat="1" x14ac:dyDescent="0.2">
      <c r="A57" s="6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s="9" customFormat="1" x14ac:dyDescent="0.2">
      <c r="A58" s="6"/>
      <c r="B58" s="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s="9" customFormat="1" x14ac:dyDescent="0.2">
      <c r="A59" s="6"/>
      <c r="B59" s="4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s="9" customFormat="1" x14ac:dyDescent="0.2">
      <c r="A60" s="6"/>
      <c r="B60" s="4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s="9" customFormat="1" x14ac:dyDescent="0.2">
      <c r="A61" s="6"/>
      <c r="B61" s="4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s="9" customFormat="1" x14ac:dyDescent="0.2">
      <c r="A62" s="6"/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s="9" customFormat="1" x14ac:dyDescent="0.2">
      <c r="A63" s="6"/>
      <c r="B63" s="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s="9" customFormat="1" x14ac:dyDescent="0.2">
      <c r="A64" s="6"/>
      <c r="B64" s="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s="9" customFormat="1" x14ac:dyDescent="0.2">
      <c r="A65" s="6"/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s="9" customFormat="1" x14ac:dyDescent="0.2">
      <c r="A66" s="6"/>
      <c r="B66" s="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s="9" customFormat="1" x14ac:dyDescent="0.2">
      <c r="A67" s="6"/>
      <c r="B67" s="4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s="9" customFormat="1" x14ac:dyDescent="0.2">
      <c r="A68" s="6"/>
      <c r="B68" s="4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s="9" customFormat="1" x14ac:dyDescent="0.2">
      <c r="A69" s="6"/>
      <c r="B69" s="4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s="9" customFormat="1" x14ac:dyDescent="0.2">
      <c r="A70" s="6"/>
      <c r="B70" s="4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s="9" customFormat="1" x14ac:dyDescent="0.2">
      <c r="A71" s="6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s="9" customFormat="1" x14ac:dyDescent="0.2">
      <c r="A72" s="6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s="9" customFormat="1" x14ac:dyDescent="0.2">
      <c r="A73" s="6"/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s="9" customFormat="1" x14ac:dyDescent="0.2">
      <c r="A74" s="6"/>
      <c r="B74" s="4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s="9" customFormat="1" x14ac:dyDescent="0.2">
      <c r="A75" s="6"/>
      <c r="B75" s="4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s="9" customFormat="1" x14ac:dyDescent="0.2">
      <c r="A76" s="6"/>
      <c r="B76" s="4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s="9" customFormat="1" x14ac:dyDescent="0.2">
      <c r="A77" s="6"/>
      <c r="B77" s="4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s="9" customFormat="1" x14ac:dyDescent="0.2">
      <c r="A78" s="6"/>
      <c r="B78" s="4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s="9" customFormat="1" x14ac:dyDescent="0.2">
      <c r="A79" s="6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s="9" customFormat="1" x14ac:dyDescent="0.2">
      <c r="A80" s="6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s="9" customFormat="1" x14ac:dyDescent="0.2">
      <c r="A81" s="6"/>
      <c r="B81" s="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s="9" customFormat="1" x14ac:dyDescent="0.2">
      <c r="A82" s="6"/>
      <c r="B82" s="4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s="9" customFormat="1" x14ac:dyDescent="0.2">
      <c r="A83" s="6"/>
      <c r="B83" s="4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s="9" customFormat="1" x14ac:dyDescent="0.2">
      <c r="A84" s="6"/>
      <c r="B84" s="4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s="9" customFormat="1" x14ac:dyDescent="0.2">
      <c r="A85" s="6"/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s="9" customFormat="1" x14ac:dyDescent="0.2">
      <c r="A86" s="6"/>
      <c r="B86" s="4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s="9" customFormat="1" x14ac:dyDescent="0.2">
      <c r="A87" s="6"/>
      <c r="B87" s="4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s="9" customFormat="1" x14ac:dyDescent="0.2">
      <c r="A88" s="6"/>
      <c r="B88" s="4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s="9" customFormat="1" x14ac:dyDescent="0.2">
      <c r="A89" s="6"/>
      <c r="B89" s="4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s="9" customFormat="1" x14ac:dyDescent="0.2">
      <c r="A90" s="6"/>
      <c r="B90" s="4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s="9" customFormat="1" x14ac:dyDescent="0.2">
      <c r="A91" s="6"/>
      <c r="B91" s="4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s="9" customFormat="1" x14ac:dyDescent="0.2">
      <c r="A92" s="6"/>
      <c r="B92" s="4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s="9" customFormat="1" x14ac:dyDescent="0.2">
      <c r="A93" s="6"/>
      <c r="B93" s="4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s="9" customFormat="1" x14ac:dyDescent="0.2">
      <c r="A94" s="6"/>
      <c r="B94" s="4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s="9" customFormat="1" x14ac:dyDescent="0.2">
      <c r="A95" s="6"/>
      <c r="B95" s="4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s="9" customFormat="1" x14ac:dyDescent="0.2">
      <c r="A96" s="6"/>
      <c r="B96" s="4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 s="9" customFormat="1" x14ac:dyDescent="0.2">
      <c r="A97" s="6"/>
      <c r="B97" s="4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 s="9" customFormat="1" x14ac:dyDescent="0.2">
      <c r="A98" s="6"/>
      <c r="B98" s="4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 s="9" customFormat="1" x14ac:dyDescent="0.2">
      <c r="A99" s="6"/>
      <c r="B99" s="4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 s="9" customFormat="1" x14ac:dyDescent="0.2">
      <c r="A100" s="6"/>
      <c r="B100" s="4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4" s="9" customFormat="1" x14ac:dyDescent="0.2">
      <c r="A101" s="6"/>
      <c r="B101" s="4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s="9" customFormat="1" x14ac:dyDescent="0.2">
      <c r="A102" s="6"/>
      <c r="B102" s="4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s="9" customFormat="1" x14ac:dyDescent="0.2">
      <c r="A103" s="6"/>
      <c r="B103" s="4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s="9" customFormat="1" x14ac:dyDescent="0.2">
      <c r="A104" s="6"/>
      <c r="B104" s="4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 s="9" customFormat="1" x14ac:dyDescent="0.2">
      <c r="A105" s="6"/>
      <c r="B105" s="4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s="9" customFormat="1" x14ac:dyDescent="0.2">
      <c r="A106" s="6"/>
      <c r="B106" s="4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s="9" customFormat="1" x14ac:dyDescent="0.2">
      <c r="A107" s="6"/>
      <c r="B107" s="4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s="9" customFormat="1" x14ac:dyDescent="0.2">
      <c r="A108" s="6"/>
      <c r="B108" s="4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s="9" customFormat="1" x14ac:dyDescent="0.2">
      <c r="A109" s="6"/>
      <c r="B109" s="4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s="9" customFormat="1" x14ac:dyDescent="0.2">
      <c r="A110" s="6"/>
      <c r="B110" s="4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s="9" customFormat="1" x14ac:dyDescent="0.2">
      <c r="A111" s="6"/>
      <c r="B111" s="4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s="9" customFormat="1" x14ac:dyDescent="0.2">
      <c r="A112" s="6"/>
      <c r="B112" s="4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s="9" customFormat="1" x14ac:dyDescent="0.2">
      <c r="A113" s="6"/>
      <c r="B113" s="4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s="9" customFormat="1" x14ac:dyDescent="0.2">
      <c r="A114" s="6"/>
      <c r="B114" s="4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s="9" customFormat="1" x14ac:dyDescent="0.2">
      <c r="A115" s="6"/>
      <c r="B115" s="4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s="9" customFormat="1" x14ac:dyDescent="0.2">
      <c r="A116" s="6"/>
      <c r="B116" s="4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s="9" customFormat="1" x14ac:dyDescent="0.2">
      <c r="A117" s="6"/>
      <c r="B117" s="4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s="9" customFormat="1" x14ac:dyDescent="0.2">
      <c r="A118" s="6"/>
      <c r="B118" s="4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s="9" customFormat="1" x14ac:dyDescent="0.2">
      <c r="A119" s="6"/>
      <c r="B119" s="4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 s="9" customFormat="1" x14ac:dyDescent="0.2">
      <c r="A120" s="6"/>
      <c r="B120" s="4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4" s="9" customFormat="1" x14ac:dyDescent="0.2">
      <c r="A121" s="6"/>
      <c r="B121" s="4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s="9" customFormat="1" x14ac:dyDescent="0.2">
      <c r="A122" s="6"/>
      <c r="B122" s="4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 s="9" customFormat="1" x14ac:dyDescent="0.2">
      <c r="A123" s="6"/>
      <c r="B123" s="4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 s="9" customFormat="1" x14ac:dyDescent="0.2">
      <c r="A124" s="6"/>
      <c r="B124" s="4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s="9" customFormat="1" x14ac:dyDescent="0.2">
      <c r="A125" s="6"/>
      <c r="B125" s="4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s="9" customFormat="1" x14ac:dyDescent="0.2">
      <c r="A126" s="6"/>
      <c r="B126" s="4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s="9" customFormat="1" x14ac:dyDescent="0.2">
      <c r="A127" s="6"/>
      <c r="B127" s="4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4" s="9" customFormat="1" x14ac:dyDescent="0.2">
      <c r="A128" s="6"/>
      <c r="B128" s="4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 s="9" customFormat="1" x14ac:dyDescent="0.2">
      <c r="A129" s="6"/>
      <c r="B129" s="4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s="9" customFormat="1" x14ac:dyDescent="0.2">
      <c r="A130" s="6"/>
      <c r="B130" s="4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 s="9" customFormat="1" x14ac:dyDescent="0.2">
      <c r="A131" s="6"/>
      <c r="B131" s="4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1:14" s="9" customFormat="1" x14ac:dyDescent="0.2">
      <c r="A132" s="6"/>
      <c r="B132" s="4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 s="9" customFormat="1" x14ac:dyDescent="0.2">
      <c r="A133" s="6"/>
      <c r="B133" s="4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14" s="9" customFormat="1" x14ac:dyDescent="0.2">
      <c r="A134" s="6"/>
      <c r="B134" s="4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s="9" customFormat="1" x14ac:dyDescent="0.2">
      <c r="A135" s="6"/>
      <c r="B135" s="4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 s="9" customFormat="1" x14ac:dyDescent="0.2">
      <c r="A136" s="6"/>
      <c r="B136" s="4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 s="9" customFormat="1" x14ac:dyDescent="0.2">
      <c r="A137" s="6"/>
      <c r="B137" s="4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 s="9" customFormat="1" x14ac:dyDescent="0.2">
      <c r="A138" s="6"/>
      <c r="B138" s="4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 s="9" customFormat="1" x14ac:dyDescent="0.2">
      <c r="A139" s="6"/>
      <c r="B139" s="4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s="9" customFormat="1" x14ac:dyDescent="0.2">
      <c r="A140" s="6"/>
      <c r="B140" s="4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s="9" customFormat="1" x14ac:dyDescent="0.2">
      <c r="A141" s="6"/>
      <c r="B141" s="4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s="9" customFormat="1" x14ac:dyDescent="0.2">
      <c r="A142" s="6"/>
      <c r="B142" s="4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s="9" customFormat="1" x14ac:dyDescent="0.2">
      <c r="A143" s="6"/>
      <c r="B143" s="4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s="9" customFormat="1" x14ac:dyDescent="0.2">
      <c r="A144" s="6"/>
      <c r="B144" s="4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s="9" customFormat="1" x14ac:dyDescent="0.2">
      <c r="A145" s="6"/>
      <c r="B145" s="4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14" s="9" customFormat="1" x14ac:dyDescent="0.2">
      <c r="A146" s="6"/>
      <c r="B146" s="4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 s="9" customFormat="1" x14ac:dyDescent="0.2">
      <c r="A147" s="6"/>
      <c r="B147" s="4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s="9" customFormat="1" x14ac:dyDescent="0.2">
      <c r="A148" s="6"/>
      <c r="B148" s="4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14" s="9" customFormat="1" x14ac:dyDescent="0.2">
      <c r="A149" s="6"/>
      <c r="B149" s="4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s="9" customFormat="1" x14ac:dyDescent="0.2">
      <c r="A150" s="6"/>
      <c r="B150" s="4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 s="9" customFormat="1" x14ac:dyDescent="0.2">
      <c r="A151" s="6"/>
      <c r="B151" s="4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 s="9" customFormat="1" x14ac:dyDescent="0.2">
      <c r="A152" s="6"/>
      <c r="B152" s="4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s="9" customFormat="1" x14ac:dyDescent="0.2">
      <c r="A153" s="6"/>
      <c r="B153" s="4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14" s="9" customFormat="1" x14ac:dyDescent="0.2">
      <c r="A154" s="6"/>
      <c r="B154" s="4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14" s="9" customFormat="1" x14ac:dyDescent="0.2">
      <c r="A155" s="6"/>
      <c r="B155" s="4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s="9" customFormat="1" x14ac:dyDescent="0.2">
      <c r="A156" s="6"/>
      <c r="B156" s="4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 s="9" customFormat="1" x14ac:dyDescent="0.2">
      <c r="A157" s="6"/>
      <c r="B157" s="4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 s="9" customFormat="1" x14ac:dyDescent="0.2">
      <c r="A158" s="6"/>
      <c r="B158" s="4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s="9" customFormat="1" x14ac:dyDescent="0.2">
      <c r="A159" s="6"/>
      <c r="B159" s="4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 s="9" customFormat="1" x14ac:dyDescent="0.2">
      <c r="A160" s="6"/>
      <c r="B160" s="4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 s="9" customFormat="1" x14ac:dyDescent="0.2">
      <c r="A161" s="6"/>
      <c r="B161" s="4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s="9" customFormat="1" x14ac:dyDescent="0.2">
      <c r="A162" s="6"/>
      <c r="B162" s="4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 s="9" customFormat="1" x14ac:dyDescent="0.2">
      <c r="A163" s="6"/>
      <c r="B163" s="4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s="9" customFormat="1" x14ac:dyDescent="0.2">
      <c r="A164" s="6"/>
      <c r="B164" s="4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s="9" customFormat="1" x14ac:dyDescent="0.2">
      <c r="A165" s="6"/>
      <c r="B165" s="4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 s="9" customFormat="1" x14ac:dyDescent="0.2">
      <c r="A166" s="6"/>
      <c r="B166" s="4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s="9" customFormat="1" x14ac:dyDescent="0.2">
      <c r="A167" s="6"/>
      <c r="B167" s="4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s="9" customFormat="1" x14ac:dyDescent="0.2">
      <c r="A168" s="6"/>
      <c r="B168" s="4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 s="9" customFormat="1" x14ac:dyDescent="0.2">
      <c r="A169" s="6"/>
      <c r="B169" s="4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s="9" customFormat="1" x14ac:dyDescent="0.2">
      <c r="A170" s="6"/>
      <c r="B170" s="4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 s="9" customFormat="1" x14ac:dyDescent="0.2">
      <c r="A171" s="6"/>
      <c r="B171" s="4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s="9" customFormat="1" x14ac:dyDescent="0.2">
      <c r="A172" s="6"/>
      <c r="B172" s="4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s="9" customFormat="1" x14ac:dyDescent="0.2">
      <c r="A173" s="6"/>
      <c r="B173" s="4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s="9" customFormat="1" x14ac:dyDescent="0.2">
      <c r="A174" s="6"/>
      <c r="B174" s="4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 s="9" customFormat="1" x14ac:dyDescent="0.2">
      <c r="A175" s="6"/>
      <c r="B175" s="4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s="9" customFormat="1" x14ac:dyDescent="0.2">
      <c r="A176" s="6"/>
      <c r="B176" s="4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14" s="9" customFormat="1" x14ac:dyDescent="0.2">
      <c r="A177" s="6"/>
      <c r="B177" s="4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 s="9" customFormat="1" x14ac:dyDescent="0.2">
      <c r="A178" s="6"/>
      <c r="B178" s="4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s="9" customFormat="1" x14ac:dyDescent="0.2">
      <c r="A179" s="6"/>
      <c r="B179" s="4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 s="9" customFormat="1" x14ac:dyDescent="0.2">
      <c r="A180" s="6"/>
      <c r="B180" s="4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 s="9" customFormat="1" x14ac:dyDescent="0.2">
      <c r="A181" s="6"/>
      <c r="B181" s="4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s="9" customFormat="1" x14ac:dyDescent="0.2">
      <c r="A182" s="6"/>
      <c r="B182" s="4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s="9" customFormat="1" x14ac:dyDescent="0.2">
      <c r="A183" s="6"/>
      <c r="B183" s="4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1:14" s="9" customFormat="1" x14ac:dyDescent="0.2">
      <c r="A184" s="6"/>
      <c r="B184" s="4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 s="9" customFormat="1" x14ac:dyDescent="0.2">
      <c r="A185" s="6"/>
      <c r="B185" s="4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1:14" s="9" customFormat="1" x14ac:dyDescent="0.2">
      <c r="A186" s="6"/>
      <c r="B186" s="4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 s="9" customFormat="1" x14ac:dyDescent="0.2">
      <c r="A187" s="6"/>
      <c r="B187" s="4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 s="9" customFormat="1" x14ac:dyDescent="0.2">
      <c r="A188" s="6"/>
      <c r="B188" s="4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1:14" s="9" customFormat="1" x14ac:dyDescent="0.2">
      <c r="A189" s="6"/>
      <c r="B189" s="4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s="9" customFormat="1" x14ac:dyDescent="0.2">
      <c r="A190" s="6"/>
      <c r="B190" s="4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1:14" s="9" customFormat="1" x14ac:dyDescent="0.2">
      <c r="A191" s="6"/>
      <c r="B191" s="4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 s="9" customFormat="1" x14ac:dyDescent="0.2">
      <c r="A192" s="6"/>
      <c r="B192" s="4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2:2" s="9" customFormat="1" x14ac:dyDescent="0.2">
      <c r="B193" s="5"/>
    </row>
    <row r="194" spans="2:2" s="9" customFormat="1" x14ac:dyDescent="0.2">
      <c r="B194" s="5"/>
    </row>
    <row r="195" spans="2:2" s="9" customFormat="1" x14ac:dyDescent="0.2">
      <c r="B195" s="5"/>
    </row>
    <row r="196" spans="2:2" s="9" customFormat="1" x14ac:dyDescent="0.2">
      <c r="B196" s="5"/>
    </row>
    <row r="197" spans="2:2" s="9" customFormat="1" x14ac:dyDescent="0.2">
      <c r="B197" s="5"/>
    </row>
    <row r="198" spans="2:2" s="9" customFormat="1" x14ac:dyDescent="0.2">
      <c r="B198" s="5"/>
    </row>
    <row r="199" spans="2:2" s="9" customFormat="1" x14ac:dyDescent="0.2">
      <c r="B199" s="5"/>
    </row>
    <row r="200" spans="2:2" s="9" customFormat="1" x14ac:dyDescent="0.2">
      <c r="B200" s="5"/>
    </row>
    <row r="201" spans="2:2" s="9" customFormat="1" x14ac:dyDescent="0.2">
      <c r="B201" s="5"/>
    </row>
    <row r="202" spans="2:2" s="9" customFormat="1" x14ac:dyDescent="0.2">
      <c r="B202" s="5"/>
    </row>
    <row r="203" spans="2:2" s="9" customFormat="1" x14ac:dyDescent="0.2">
      <c r="B203" s="5"/>
    </row>
    <row r="204" spans="2:2" s="9" customFormat="1" x14ac:dyDescent="0.2">
      <c r="B204" s="5"/>
    </row>
    <row r="205" spans="2:2" s="9" customFormat="1" x14ac:dyDescent="0.2">
      <c r="B205" s="5"/>
    </row>
    <row r="206" spans="2:2" s="9" customFormat="1" x14ac:dyDescent="0.2">
      <c r="B206" s="5"/>
    </row>
    <row r="207" spans="2:2" s="9" customFormat="1" x14ac:dyDescent="0.2">
      <c r="B207" s="5"/>
    </row>
    <row r="208" spans="2:2" s="9" customFormat="1" x14ac:dyDescent="0.2">
      <c r="B208" s="5"/>
    </row>
    <row r="209" spans="2:2" s="9" customFormat="1" x14ac:dyDescent="0.2">
      <c r="B209" s="5"/>
    </row>
    <row r="210" spans="2:2" s="9" customFormat="1" x14ac:dyDescent="0.2">
      <c r="B210" s="5"/>
    </row>
    <row r="211" spans="2:2" s="9" customFormat="1" x14ac:dyDescent="0.2">
      <c r="B211" s="5"/>
    </row>
    <row r="212" spans="2:2" s="9" customFormat="1" x14ac:dyDescent="0.2">
      <c r="B212" s="5"/>
    </row>
  </sheetData>
  <mergeCells count="20">
    <mergeCell ref="J1:O1"/>
    <mergeCell ref="N2:O2"/>
    <mergeCell ref="A38:N38"/>
    <mergeCell ref="O6:O7"/>
    <mergeCell ref="L6:L7"/>
    <mergeCell ref="A34:B34"/>
    <mergeCell ref="A39:N39"/>
    <mergeCell ref="A4:O4"/>
    <mergeCell ref="A6:A7"/>
    <mergeCell ref="B6:B7"/>
    <mergeCell ref="C6:C7"/>
    <mergeCell ref="M6:M7"/>
    <mergeCell ref="N6:N7"/>
    <mergeCell ref="D6:K6"/>
    <mergeCell ref="A37:N37"/>
    <mergeCell ref="A33:B33"/>
    <mergeCell ref="A30:B30"/>
    <mergeCell ref="A31:B31"/>
    <mergeCell ref="A32:B32"/>
    <mergeCell ref="A36:N36"/>
  </mergeCells>
  <phoneticPr fontId="1" type="noConversion"/>
  <pageMargins left="0.6692913385826772" right="0.62992125984251968" top="0.47244094488188981" bottom="0.47244094488188981" header="0.31496062992125984" footer="0.31496062992125984"/>
  <pageSetup paperSize="9" scale="53" fitToHeight="2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3 к отчету КСП 2022</vt:lpstr>
      <vt:lpstr>'Прил. 3 к отчету КСП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2015-03-02T21:39:37Z</cp:lastPrinted>
  <dcterms:created xsi:type="dcterms:W3CDTF">2006-09-28T05:33:49Z</dcterms:created>
  <dcterms:modified xsi:type="dcterms:W3CDTF">2023-02-27T11:43:11Z</dcterms:modified>
</cp:coreProperties>
</file>