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95" windowWidth="19155" windowHeight="11250" tabRatio="814"/>
  </bookViews>
  <sheets>
    <sheet name="Прил. 3 к отчету КСП 2023" sheetId="21" r:id="rId1"/>
  </sheets>
  <definedNames>
    <definedName name="_xlnm.Print_Area" localSheetId="0">'Прил. 3 к отчету КСП 2023'!$A$1:$N$44</definedName>
  </definedNames>
  <calcPr calcId="145621"/>
  <fileRecoveryPr autoRecover="0"/>
</workbook>
</file>

<file path=xl/calcChain.xml><?xml version="1.0" encoding="utf-8"?>
<calcChain xmlns="http://schemas.openxmlformats.org/spreadsheetml/2006/main">
  <c r="D36" i="21" l="1"/>
  <c r="E36" i="21"/>
  <c r="F36" i="21"/>
  <c r="G36" i="21"/>
  <c r="H36" i="21"/>
  <c r="I36" i="21"/>
  <c r="J36" i="21"/>
  <c r="K36" i="21"/>
  <c r="L36" i="21"/>
  <c r="M36" i="21"/>
  <c r="N36" i="21"/>
  <c r="O36" i="21"/>
  <c r="D35" i="21"/>
  <c r="E35" i="21"/>
  <c r="F35" i="21"/>
  <c r="G35" i="21"/>
  <c r="H35" i="21"/>
  <c r="I35" i="21"/>
  <c r="J35" i="21"/>
  <c r="K35" i="21"/>
  <c r="L35" i="21"/>
  <c r="M35" i="21"/>
  <c r="N35" i="21"/>
  <c r="O35" i="21"/>
  <c r="D37" i="21"/>
  <c r="E37" i="21"/>
  <c r="F37" i="21"/>
  <c r="G37" i="21"/>
  <c r="H37" i="21"/>
  <c r="I37" i="21"/>
  <c r="J37" i="21"/>
  <c r="K37" i="21"/>
  <c r="L37" i="21"/>
  <c r="M37" i="21"/>
  <c r="O37" i="21"/>
  <c r="C37" i="21"/>
  <c r="D33" i="21"/>
  <c r="E33" i="21"/>
  <c r="F33" i="21"/>
  <c r="G33" i="21"/>
  <c r="H33" i="21"/>
  <c r="I33" i="21"/>
  <c r="J33" i="21"/>
  <c r="K33" i="21"/>
  <c r="L33" i="21"/>
  <c r="M33" i="21"/>
  <c r="O33" i="21"/>
  <c r="C33" i="21"/>
  <c r="M17" i="21"/>
  <c r="L17" i="21"/>
  <c r="H17" i="21"/>
  <c r="K22" i="21"/>
  <c r="C36" i="21" l="1"/>
  <c r="C35" i="21" l="1"/>
  <c r="C13" i="21"/>
  <c r="D12" i="21" l="1"/>
  <c r="G12" i="21"/>
  <c r="O30" i="21" l="1"/>
  <c r="O27" i="21"/>
  <c r="O24" i="21"/>
  <c r="L8" i="21"/>
  <c r="F8" i="21"/>
  <c r="C10" i="21"/>
  <c r="O23" i="21" l="1"/>
  <c r="E32" i="21"/>
  <c r="E29" i="21"/>
  <c r="E26" i="21"/>
  <c r="D11" i="21" l="1"/>
  <c r="C11" i="21"/>
  <c r="C18" i="21"/>
  <c r="C21" i="21"/>
  <c r="K12" i="21"/>
  <c r="N12" i="21"/>
  <c r="E20" i="21" l="1"/>
  <c r="N15" i="21" l="1"/>
  <c r="N16" i="21"/>
  <c r="N17" i="21"/>
  <c r="K17" i="21"/>
  <c r="N33" i="21" l="1"/>
  <c r="N37" i="21"/>
  <c r="E19" i="21"/>
  <c r="F9" i="21" l="1"/>
  <c r="C8" i="21" l="1"/>
  <c r="K16" i="21"/>
  <c r="K15" i="21" l="1"/>
  <c r="J13" i="21" l="1"/>
  <c r="N13" i="21"/>
  <c r="K13" i="21" l="1"/>
  <c r="L10" i="21" l="1"/>
  <c r="K10" i="21"/>
  <c r="K14" i="21" l="1"/>
  <c r="M14" i="21"/>
  <c r="N11" i="21"/>
  <c r="K11" i="21"/>
  <c r="N14" i="21" l="1"/>
  <c r="N10" i="21"/>
  <c r="K19" i="21" l="1"/>
  <c r="L19" i="21" s="1"/>
  <c r="K25" i="21"/>
  <c r="L25" i="21" s="1"/>
  <c r="K26" i="21"/>
  <c r="L26" i="21" s="1"/>
  <c r="K28" i="21"/>
  <c r="L28" i="21" s="1"/>
  <c r="K29" i="21"/>
  <c r="L29" i="21" s="1"/>
  <c r="K31" i="21"/>
  <c r="L31" i="21" s="1"/>
  <c r="K32" i="21"/>
  <c r="L32" i="21" s="1"/>
  <c r="D24" i="21"/>
  <c r="E24" i="21"/>
  <c r="F24" i="21"/>
  <c r="G24" i="21"/>
  <c r="H24" i="21"/>
  <c r="I24" i="21"/>
  <c r="J24" i="21"/>
  <c r="D27" i="21"/>
  <c r="E27" i="21"/>
  <c r="F27" i="21"/>
  <c r="G27" i="21"/>
  <c r="H27" i="21"/>
  <c r="I27" i="21"/>
  <c r="J27" i="21"/>
  <c r="D30" i="21"/>
  <c r="E30" i="21"/>
  <c r="F30" i="21"/>
  <c r="G30" i="21"/>
  <c r="H30" i="21"/>
  <c r="I30" i="21"/>
  <c r="J30" i="21"/>
  <c r="C30" i="21"/>
  <c r="C27" i="21"/>
  <c r="C24" i="21"/>
  <c r="F23" i="21" l="1"/>
  <c r="L27" i="21"/>
  <c r="L24" i="21"/>
  <c r="L30" i="21"/>
  <c r="M32" i="21"/>
  <c r="N32" i="21" s="1"/>
  <c r="E23" i="21"/>
  <c r="M31" i="21"/>
  <c r="M30" i="21" s="1"/>
  <c r="N31" i="21"/>
  <c r="N30" i="21" s="1"/>
  <c r="M29" i="21"/>
  <c r="N29" i="21" s="1"/>
  <c r="M28" i="21"/>
  <c r="M26" i="21"/>
  <c r="N26" i="21"/>
  <c r="M25" i="21"/>
  <c r="M19" i="21"/>
  <c r="H23" i="21"/>
  <c r="J23" i="21"/>
  <c r="I23" i="21"/>
  <c r="G23" i="21"/>
  <c r="K30" i="21"/>
  <c r="K27" i="21"/>
  <c r="K24" i="21"/>
  <c r="D23" i="21"/>
  <c r="C23" i="21"/>
  <c r="N28" i="21" l="1"/>
  <c r="N27" i="21" s="1"/>
  <c r="M27" i="21"/>
  <c r="L23" i="21"/>
  <c r="N25" i="21"/>
  <c r="N24" i="21" s="1"/>
  <c r="M24" i="21"/>
  <c r="M23" i="21"/>
  <c r="K23" i="21"/>
  <c r="N19" i="21"/>
  <c r="K20" i="21"/>
  <c r="L20" i="21" s="1"/>
  <c r="K8" i="21"/>
  <c r="N23" i="21" l="1"/>
  <c r="M20" i="21"/>
  <c r="N8" i="21"/>
  <c r="N9" i="21"/>
  <c r="K9" i="21"/>
  <c r="N20" i="21" l="1"/>
  <c r="K21" i="21"/>
</calcChain>
</file>

<file path=xl/sharedStrings.xml><?xml version="1.0" encoding="utf-8"?>
<sst xmlns="http://schemas.openxmlformats.org/spreadsheetml/2006/main" count="67" uniqueCount="63">
  <si>
    <t>ВСЕГО</t>
  </si>
  <si>
    <t>Всего:</t>
  </si>
  <si>
    <t>№ п/п</t>
  </si>
  <si>
    <t>в том числе по результатам:</t>
  </si>
  <si>
    <t>иные нарушения</t>
  </si>
  <si>
    <t>Отклон. (подлежащие устранению "-" устранено), тыс. руб.</t>
  </si>
  <si>
    <t xml:space="preserve">Примечание: </t>
  </si>
  <si>
    <t>контрольных мероприятий</t>
  </si>
  <si>
    <t>экспертно-аналитических мероприятий</t>
  </si>
  <si>
    <t xml:space="preserve">Приложение № 3 к Отчету </t>
  </si>
  <si>
    <t>Мероприятие по внешнему муниципальному финансовому контролю</t>
  </si>
  <si>
    <t>экспертных мероприятий</t>
  </si>
  <si>
    <t>нарушения при осуществлении закупок</t>
  </si>
  <si>
    <t>Подлежащие устранению (возврату), тыс. руб.</t>
  </si>
  <si>
    <t>неправомерное расходование средств местного бюджета</t>
  </si>
  <si>
    <t>нарушения ведения бухгалтерского учета, составления и предоставления бухгалтерской (финансовой) отчетности</t>
  </si>
  <si>
    <t>нецелевое использование бюджетных средств</t>
  </si>
  <si>
    <t>нарушения в сфере управления и распоряжения муниципальной собственностью</t>
  </si>
  <si>
    <t>Общий объем средств городского бюджета, обладающий признаками неэффективного использования, тыс. руб.</t>
  </si>
  <si>
    <t>доходы бюджета</t>
  </si>
  <si>
    <t>расходы бюджета</t>
  </si>
  <si>
    <t>Объем проверенных (проанализированных) средств (тыс. руб.)</t>
  </si>
  <si>
    <t>нарушения при формировании  и рассмотрении бюджета (внесении изменений в бюджет)</t>
  </si>
  <si>
    <t>4.</t>
  </si>
  <si>
    <t>3.</t>
  </si>
  <si>
    <t>2.</t>
  </si>
  <si>
    <t>1.</t>
  </si>
  <si>
    <t>10.</t>
  </si>
  <si>
    <t>12.</t>
  </si>
  <si>
    <t xml:space="preserve">  - 2025 год</t>
  </si>
  <si>
    <t>9.</t>
  </si>
  <si>
    <t>Сведения об объеме проверенных средств и устранении выявленных Контрольно-счетной палатой города Апатиты финансовых нарушений за 2023 год</t>
  </si>
  <si>
    <t>Выявленные в 2023 году нарушения и недоработки, имеющие стоимостную оценку, тыс. руб.</t>
  </si>
  <si>
    <t>Устранено финансо- вых наруше- ний, тыс. руб. (по состоянию на 31.12.2023)</t>
  </si>
  <si>
    <t>Заключение о результатах экспертно-аналитического мероприятия «Анализ использования средств городского бюджета на финансирование мероприятий по участию в выездных соревнованиях по виду спорта «плавание» в рамках муниципального задания Муниципального автономного учреждения города Апатиты Спортивная школа «Юность»</t>
  </si>
  <si>
    <t>Заключение на проект решения Совета депутатов города Апатиты «О внесении изменений в решение Совета депутатов города Апатиты от 19.12.2022 № 517 «О городском бюджете на 2023 год и на плановый период 2024 и 2025 годов»</t>
  </si>
  <si>
    <t>Заключение от 20.03.2023 на проект решения Совета депутатов города Апатиты «О внесении изменений в решение Совета депутатов города Апатиты от 19.12.2022 № 517 «О городском бюджете на 2023 год и на плановый период 2024 и 2025 годов» (с изменениями, внесенными решением Совета депутатов города Апатиты от 28.02.2023 № 535)»</t>
  </si>
  <si>
    <t>Заключение от 24.03.2023 на проект решения Совета депутатов города Апатиты «О внесении изменений в решение Совета депутатов города Апатиты от 19.12.2022 № 517 «О городском бюджете на 2023 год и на плановый период 2024 и 2025 годов» (с изменениями, внесенными решением Совета депутатов города Апатиты от 28.02.2023 № 535)»</t>
  </si>
  <si>
    <t>Отчет о результатах контрольного мероприятия «Аудит в сфере закупок в муниципальном бюджетном общеобразовательном учреждении г. Апатиты «Средняя общеобразовательная школа № 7» за 2022 год»</t>
  </si>
  <si>
    <t>Отчет о результатах контрольного мероприятия «Аудит в сфере закупок в муниципальном казенном учреждении «Служба гражданской защиты города Апатиты» за 2022 год»</t>
  </si>
  <si>
    <t>Заключение от 24.03.2023 на проект решения Совета депутатов города Апатиты «О внесении изменений в решение Совета депутатов города Апатиты от 19.12.2022 № 517 «О городском бюджете на 2023 год и на плановый период 2024 и 2025 годов» (с изменениями, внесенными решениями Совета депутатов города Апатиты от 28.02.2023 № 535, от 28.03.2023 № 546)»</t>
  </si>
  <si>
    <t>Заключение от 14.04.2023 на проект решения Совета депутатов города Апатиты «О внесении изменений в раздел 2 прогнозного плана (программы) приватизации муниципального имущества города Апатиты на 2023-2025 годы, утвержденного решением Совета депутатов города Апатиты от 19.12.2022 № 515»</t>
  </si>
  <si>
    <t>Отчет по результатам контрольного мероприятия «Проверка соблюдения Комитетом по управлению имуществом Администрации города Апатиты установленного порядка управления и распоряжения муниципальной собственностью в части управления и распоряжения недвижимым имуществом в 2022 году»</t>
  </si>
  <si>
    <t>Заключение от 18.09.2023 на проект решения Совета депутатов города Апатиты «О внесении изменений в решение Совета депутатов города Апатиты от 19.12.2022 № 517 «О городском бюджете на 2023 год и на плановый период 2024 и 2025 годов» (с изменениями, внесенными решениями Совета депутатов города Апатиты от 28.02.2023 № 535, от 28.03.2023 № 546, от 27.06.2023 № 584, от 29.08.2023 № 605)»</t>
  </si>
  <si>
    <t>Отчет по результатам контрольного мероприятия «Осуществление контроля за законностью и эффективностью использования средств местного бюджета, выделенных в виде субсидии на иные цели на компенсацию расходов на оплату стоимости проезда и провоза багажа к месту использования отпуска и обратно лицам, работающим в муниципальном бюджетном дошкольном образовательном учреждении № 61 г. Апатиты»</t>
  </si>
  <si>
    <t>5.</t>
  </si>
  <si>
    <t>Отчет по результатам контрольного мероприятия «Осуществление контроля за законностью и эффективностью использования средств местного бюджета, выделенных в виде субсидии на иные цели на компенсацию расходов на оплату стоимости проезда и провоза багажа к месту использования отпуска и обратно лицам, работающим в муниципальном бюджетном дошкольном образовательном учреждении № 31 г. Апатиты»</t>
  </si>
  <si>
    <t>Заключение по результатам экспертно-аналитического мероприятия «Анализ порядка использования для размещения кабельных линий опор наружного уличного освещения, находящихся в собственности муниципального образования город Апатиты с подведомственной территорией Мурманской области, и объема средств, поступившего от использования опор наружного уличного освещения»</t>
  </si>
  <si>
    <t>6.</t>
  </si>
  <si>
    <t>7.</t>
  </si>
  <si>
    <t>8.</t>
  </si>
  <si>
    <t>11.*</t>
  </si>
  <si>
    <t>13.</t>
  </si>
  <si>
    <t>14.</t>
  </si>
  <si>
    <t>Заключение по результатам экспертно-аналитического мероприятия «Внешняя проверка годового отчета об исполнении городского бюджета за 2022 год с учетом данных внешней проверки бюджетной отчетности главных администраторов бюджетных средств»</t>
  </si>
  <si>
    <t>Заключение на проект решения Совета депутатов города Апатиты «О городском бюджете на 2024 год и на плановый период 2025 и 2026 годов», в том числе:</t>
  </si>
  <si>
    <t xml:space="preserve">  - 2024 год:</t>
  </si>
  <si>
    <t xml:space="preserve">  - 2026 год</t>
  </si>
  <si>
    <t>*Проведенный анализ учитывает исполнение доходной и расходной частей бюджета города Апатиты за 2022 год.</t>
  </si>
  <si>
    <t>**Проведенный анализ учитывает объем средств доходной и расходной частей проекта городского бюджета на 2024 год и плановый период 2025 и 2026 годов.</t>
  </si>
  <si>
    <t>15.</t>
  </si>
  <si>
    <t>16.**</t>
  </si>
  <si>
    <t>Заключение от 22.11.2023 на проект решения Совета депутатов города Апатиты «О внесении изменений в решение Совета депутатов города Апатиты от 19.12.2022 № 517 «О городском бюджете на 2023 год и на плановый период 2024 и 2025 годов» (с изменениями, внесенными решениями Совета депутатов города Апатиты от 28.02.2023 № 535, от 28.03.2023 № 546, от 27.06.2023 № 584, от 29.08.2023 № 605, от 26.09.2023 № 622, от 31.10.2023 № 640)»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</si>
</sst>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justify" wrapText="1"/>
    </xf>
    <xf numFmtId="0" fontId="4" fillId="0" borderId="0" xfId="0" applyFont="1" applyFill="1" applyAlignment="1">
      <alignment horizontal="justify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justify" wrapText="1"/>
    </xf>
    <xf numFmtId="0" fontId="3" fillId="0" borderId="0" xfId="0" applyFont="1" applyFill="1" applyBorder="1" applyAlignment="1">
      <alignment horizontal="center" vertical="center" wrapText="1"/>
    </xf>
    <xf numFmtId="3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6" fillId="0" borderId="0" xfId="0" applyFont="1" applyFill="1"/>
    <xf numFmtId="3" fontId="5" fillId="0" borderId="0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Fill="1" applyBorder="1"/>
    <xf numFmtId="164" fontId="4" fillId="0" borderId="3" xfId="0" applyNumberFormat="1" applyFont="1" applyFill="1" applyBorder="1" applyAlignment="1">
      <alignment vertical="center"/>
    </xf>
    <xf numFmtId="164" fontId="2" fillId="0" borderId="0" xfId="0" applyNumberFormat="1" applyFont="1" applyFill="1" applyBorder="1"/>
    <xf numFmtId="3" fontId="3" fillId="0" borderId="0" xfId="0" applyNumberFormat="1" applyFont="1" applyFill="1" applyAlignment="1">
      <alignment horizontal="right" vertical="center"/>
    </xf>
    <xf numFmtId="0" fontId="6" fillId="0" borderId="2" xfId="0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right" vertical="center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164" fontId="4" fillId="3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64" fontId="3" fillId="0" borderId="0" xfId="0" applyNumberFormat="1" applyFont="1" applyFill="1" applyBorder="1"/>
    <xf numFmtId="0" fontId="3" fillId="0" borderId="3" xfId="0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3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 indent="3"/>
    </xf>
    <xf numFmtId="0" fontId="3" fillId="2" borderId="6" xfId="0" applyFont="1" applyFill="1" applyBorder="1" applyAlignment="1">
      <alignment horizontal="left" vertical="center" wrapText="1" indent="3"/>
    </xf>
    <xf numFmtId="0" fontId="7" fillId="0" borderId="0" xfId="0" applyFont="1" applyAlignment="1">
      <alignment wrapText="1"/>
    </xf>
    <xf numFmtId="164" fontId="2" fillId="0" borderId="0" xfId="0" applyNumberFormat="1" applyFont="1" applyFill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justify" vertical="center" wrapText="1"/>
    </xf>
    <xf numFmtId="165" fontId="3" fillId="0" borderId="4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justify" vertical="center" wrapText="1"/>
    </xf>
    <xf numFmtId="164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justify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FF"/>
      <color rgb="FF99FFCC"/>
      <color rgb="FFCCFFC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215"/>
  <sheetViews>
    <sheetView tabSelected="1" zoomScale="80" zoomScaleNormal="80" workbookViewId="0">
      <pane xSplit="2" ySplit="7" topLeftCell="C23" activePane="bottomRight" state="frozen"/>
      <selection pane="topRight" activeCell="E1" sqref="E1"/>
      <selection pane="bottomLeft" activeCell="A9" sqref="A9"/>
      <selection pane="bottomRight" activeCell="A42" sqref="A42:N42"/>
    </sheetView>
  </sheetViews>
  <sheetFormatPr defaultColWidth="9.140625" defaultRowHeight="12.75" x14ac:dyDescent="0.2"/>
  <cols>
    <col min="1" max="1" width="6.42578125" style="14" customWidth="1"/>
    <col min="2" max="2" width="47.28515625" style="2" customWidth="1"/>
    <col min="3" max="3" width="12.5703125" style="14" bestFit="1" customWidth="1"/>
    <col min="4" max="4" width="11.7109375" style="14" customWidth="1"/>
    <col min="5" max="5" width="12.7109375" style="14" customWidth="1"/>
    <col min="6" max="6" width="9.7109375" style="14" customWidth="1"/>
    <col min="7" max="7" width="12.42578125" style="14" customWidth="1"/>
    <col min="8" max="8" width="13.140625" style="14" customWidth="1"/>
    <col min="9" max="9" width="12.42578125" style="14" customWidth="1"/>
    <col min="10" max="10" width="9.7109375" style="14" customWidth="1"/>
    <col min="11" max="11" width="9.42578125" style="14" customWidth="1"/>
    <col min="12" max="12" width="11.42578125" style="14" customWidth="1"/>
    <col min="13" max="13" width="10.42578125" style="14" customWidth="1"/>
    <col min="14" max="14" width="12.140625" style="14" customWidth="1"/>
    <col min="15" max="15" width="13.28515625" style="14" customWidth="1"/>
    <col min="16" max="16384" width="9.140625" style="14"/>
  </cols>
  <sheetData>
    <row r="1" spans="1:15" s="1" customFormat="1" ht="15" customHeight="1" x14ac:dyDescent="0.2">
      <c r="B1" s="2"/>
      <c r="J1" s="37" t="s">
        <v>9</v>
      </c>
      <c r="K1" s="37"/>
      <c r="L1" s="37"/>
      <c r="M1" s="37"/>
      <c r="N1" s="37"/>
      <c r="O1" s="37"/>
    </row>
    <row r="2" spans="1:15" s="1" customFormat="1" x14ac:dyDescent="0.2">
      <c r="B2" s="2"/>
      <c r="J2" s="18"/>
      <c r="K2" s="18"/>
      <c r="L2" s="20"/>
      <c r="M2" s="18"/>
      <c r="N2" s="37"/>
      <c r="O2" s="37"/>
    </row>
    <row r="3" spans="1:15" s="1" customFormat="1" x14ac:dyDescent="0.2">
      <c r="B3" s="2"/>
    </row>
    <row r="4" spans="1:15" s="1" customFormat="1" ht="30.6" customHeight="1" x14ac:dyDescent="0.2">
      <c r="A4" s="44" t="s">
        <v>31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15" s="1" customFormat="1" ht="13.5" customHeight="1" x14ac:dyDescent="0.2">
      <c r="B5" s="3"/>
    </row>
    <row r="6" spans="1:15" s="10" customFormat="1" ht="33.75" customHeight="1" x14ac:dyDescent="0.2">
      <c r="A6" s="39" t="s">
        <v>2</v>
      </c>
      <c r="B6" s="39" t="s">
        <v>10</v>
      </c>
      <c r="C6" s="39" t="s">
        <v>21</v>
      </c>
      <c r="D6" s="45" t="s">
        <v>32</v>
      </c>
      <c r="E6" s="46"/>
      <c r="F6" s="46"/>
      <c r="G6" s="46"/>
      <c r="H6" s="46"/>
      <c r="I6" s="46"/>
      <c r="J6" s="46"/>
      <c r="K6" s="47"/>
      <c r="L6" s="39" t="s">
        <v>13</v>
      </c>
      <c r="M6" s="39" t="s">
        <v>33</v>
      </c>
      <c r="N6" s="39" t="s">
        <v>5</v>
      </c>
      <c r="O6" s="39" t="s">
        <v>18</v>
      </c>
    </row>
    <row r="7" spans="1:15" s="10" customFormat="1" ht="108.75" customHeight="1" x14ac:dyDescent="0.2">
      <c r="A7" s="40"/>
      <c r="B7" s="40"/>
      <c r="C7" s="40"/>
      <c r="D7" s="29" t="s">
        <v>16</v>
      </c>
      <c r="E7" s="32" t="s">
        <v>22</v>
      </c>
      <c r="F7" s="25" t="s">
        <v>12</v>
      </c>
      <c r="G7" s="31" t="s">
        <v>15</v>
      </c>
      <c r="H7" s="31" t="s">
        <v>17</v>
      </c>
      <c r="I7" s="27" t="s">
        <v>14</v>
      </c>
      <c r="J7" s="21" t="s">
        <v>4</v>
      </c>
      <c r="K7" s="19" t="s">
        <v>0</v>
      </c>
      <c r="L7" s="40"/>
      <c r="M7" s="40"/>
      <c r="N7" s="40"/>
      <c r="O7" s="40"/>
    </row>
    <row r="8" spans="1:15" s="10" customFormat="1" ht="69" customHeight="1" x14ac:dyDescent="0.2">
      <c r="A8" s="36" t="s">
        <v>26</v>
      </c>
      <c r="B8" s="52" t="s">
        <v>38</v>
      </c>
      <c r="C8" s="13">
        <f>56946.4</f>
        <v>56946.400000000001</v>
      </c>
      <c r="D8" s="53">
        <v>0</v>
      </c>
      <c r="E8" s="53">
        <v>0</v>
      </c>
      <c r="F8" s="53">
        <f>13.4+27.5+7+364.4+1308.2+2.2+1.9+2.7+0.2</f>
        <v>1727.5000000000002</v>
      </c>
      <c r="G8" s="53">
        <v>0</v>
      </c>
      <c r="H8" s="53">
        <v>0</v>
      </c>
      <c r="I8" s="53">
        <v>0</v>
      </c>
      <c r="J8" s="53">
        <v>0</v>
      </c>
      <c r="K8" s="54">
        <f t="shared" ref="K8:K22" si="0">SUM(D8:J8)</f>
        <v>1727.5000000000002</v>
      </c>
      <c r="L8" s="55">
        <f>2.2+1.9</f>
        <v>4.0999999999999996</v>
      </c>
      <c r="M8" s="56">
        <v>4.0999999999999996</v>
      </c>
      <c r="N8" s="13">
        <f>L8-M8</f>
        <v>0</v>
      </c>
      <c r="O8" s="57">
        <v>0</v>
      </c>
    </row>
    <row r="9" spans="1:15" s="9" customFormat="1" ht="54" customHeight="1" x14ac:dyDescent="0.2">
      <c r="A9" s="34" t="s">
        <v>25</v>
      </c>
      <c r="B9" s="58" t="s">
        <v>39</v>
      </c>
      <c r="C9" s="13">
        <v>5693.8</v>
      </c>
      <c r="D9" s="12">
        <v>0</v>
      </c>
      <c r="E9" s="12">
        <v>0</v>
      </c>
      <c r="F9" s="12">
        <f>147.6</f>
        <v>147.6</v>
      </c>
      <c r="G9" s="12">
        <v>0</v>
      </c>
      <c r="H9" s="12">
        <v>0</v>
      </c>
      <c r="I9" s="12">
        <v>0</v>
      </c>
      <c r="J9" s="12">
        <v>0</v>
      </c>
      <c r="K9" s="54">
        <f t="shared" si="0"/>
        <v>147.6</v>
      </c>
      <c r="L9" s="54">
        <v>0</v>
      </c>
      <c r="M9" s="13">
        <v>0</v>
      </c>
      <c r="N9" s="13">
        <f>L9-M9</f>
        <v>0</v>
      </c>
      <c r="O9" s="59">
        <v>0</v>
      </c>
    </row>
    <row r="10" spans="1:15" s="9" customFormat="1" ht="93" customHeight="1" x14ac:dyDescent="0.2">
      <c r="A10" s="34" t="s">
        <v>24</v>
      </c>
      <c r="B10" s="58" t="s">
        <v>42</v>
      </c>
      <c r="C10" s="13">
        <f>916996.3</f>
        <v>916996.3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54">
        <f t="shared" ref="K10:K17" si="1">SUM(D10:J10)</f>
        <v>0</v>
      </c>
      <c r="L10" s="54">
        <f>D10+G10</f>
        <v>0</v>
      </c>
      <c r="M10" s="13">
        <v>0</v>
      </c>
      <c r="N10" s="13">
        <f t="shared" ref="N10:N20" si="2">L10-M10</f>
        <v>0</v>
      </c>
      <c r="O10" s="59">
        <v>0</v>
      </c>
    </row>
    <row r="11" spans="1:15" s="9" customFormat="1" ht="123" customHeight="1" x14ac:dyDescent="0.2">
      <c r="A11" s="34" t="s">
        <v>23</v>
      </c>
      <c r="B11" s="58" t="s">
        <v>44</v>
      </c>
      <c r="C11" s="13">
        <f>620.1</f>
        <v>620.1</v>
      </c>
      <c r="D11" s="12">
        <f>1.7+41.8</f>
        <v>43.5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54">
        <f t="shared" si="1"/>
        <v>43.5</v>
      </c>
      <c r="L11" s="54">
        <v>43.5</v>
      </c>
      <c r="M11" s="13">
        <v>43.5</v>
      </c>
      <c r="N11" s="13">
        <f t="shared" si="2"/>
        <v>0</v>
      </c>
      <c r="O11" s="59">
        <v>0</v>
      </c>
    </row>
    <row r="12" spans="1:15" s="9" customFormat="1" ht="123" customHeight="1" x14ac:dyDescent="0.2">
      <c r="A12" s="34" t="s">
        <v>45</v>
      </c>
      <c r="B12" s="58" t="s">
        <v>46</v>
      </c>
      <c r="C12" s="13">
        <v>1066.7</v>
      </c>
      <c r="D12" s="12">
        <f>2.8+6</f>
        <v>8.8000000000000007</v>
      </c>
      <c r="E12" s="12">
        <v>0</v>
      </c>
      <c r="F12" s="12">
        <v>0</v>
      </c>
      <c r="G12" s="12">
        <f>55.1+22.9+22.3</f>
        <v>100.3</v>
      </c>
      <c r="H12" s="12">
        <v>0</v>
      </c>
      <c r="I12" s="12">
        <v>0</v>
      </c>
      <c r="J12" s="12">
        <v>0</v>
      </c>
      <c r="K12" s="54">
        <f t="shared" ref="K12" si="3">SUM(D12:J12)</f>
        <v>109.1</v>
      </c>
      <c r="L12" s="54">
        <v>109.1</v>
      </c>
      <c r="M12" s="13">
        <v>109.1</v>
      </c>
      <c r="N12" s="13">
        <f t="shared" ref="N12" si="4">L12-M12</f>
        <v>0</v>
      </c>
      <c r="O12" s="59">
        <v>0</v>
      </c>
    </row>
    <row r="13" spans="1:15" s="9" customFormat="1" ht="94.5" customHeight="1" x14ac:dyDescent="0.2">
      <c r="A13" s="34" t="s">
        <v>48</v>
      </c>
      <c r="B13" s="58" t="s">
        <v>34</v>
      </c>
      <c r="C13" s="13">
        <f>711.4</f>
        <v>711.4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f>178.7+35.8</f>
        <v>214.5</v>
      </c>
      <c r="K13" s="54">
        <f t="shared" si="1"/>
        <v>214.5</v>
      </c>
      <c r="L13" s="54">
        <v>0</v>
      </c>
      <c r="M13" s="13">
        <v>0</v>
      </c>
      <c r="N13" s="13">
        <f t="shared" si="2"/>
        <v>0</v>
      </c>
      <c r="O13" s="59">
        <v>0</v>
      </c>
    </row>
    <row r="14" spans="1:15" s="9" customFormat="1" ht="69.75" customHeight="1" x14ac:dyDescent="0.2">
      <c r="A14" s="34" t="s">
        <v>49</v>
      </c>
      <c r="B14" s="58" t="s">
        <v>35</v>
      </c>
      <c r="C14" s="13">
        <v>0</v>
      </c>
      <c r="D14" s="12">
        <v>0</v>
      </c>
      <c r="E14" s="12">
        <v>109.4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54">
        <f t="shared" si="1"/>
        <v>109.4</v>
      </c>
      <c r="L14" s="54">
        <v>109.4</v>
      </c>
      <c r="M14" s="13">
        <f>L14</f>
        <v>109.4</v>
      </c>
      <c r="N14" s="13">
        <f t="shared" si="2"/>
        <v>0</v>
      </c>
      <c r="O14" s="59">
        <v>50</v>
      </c>
    </row>
    <row r="15" spans="1:15" s="9" customFormat="1" ht="95.25" customHeight="1" x14ac:dyDescent="0.2">
      <c r="A15" s="34" t="s">
        <v>50</v>
      </c>
      <c r="B15" s="58" t="s">
        <v>36</v>
      </c>
      <c r="C15" s="13">
        <v>0</v>
      </c>
      <c r="D15" s="12">
        <v>0</v>
      </c>
      <c r="E15" s="12">
        <v>3000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54">
        <f t="shared" si="1"/>
        <v>3000</v>
      </c>
      <c r="L15" s="54">
        <v>3000</v>
      </c>
      <c r="M15" s="13">
        <v>3000</v>
      </c>
      <c r="N15" s="13">
        <f t="shared" si="2"/>
        <v>0</v>
      </c>
      <c r="O15" s="59">
        <v>50</v>
      </c>
    </row>
    <row r="16" spans="1:15" s="9" customFormat="1" ht="93" customHeight="1" x14ac:dyDescent="0.2">
      <c r="A16" s="34" t="s">
        <v>30</v>
      </c>
      <c r="B16" s="58" t="s">
        <v>37</v>
      </c>
      <c r="C16" s="13">
        <v>0</v>
      </c>
      <c r="D16" s="12">
        <v>0</v>
      </c>
      <c r="E16" s="12">
        <v>3000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54">
        <f t="shared" si="1"/>
        <v>3000</v>
      </c>
      <c r="L16" s="54">
        <v>3000</v>
      </c>
      <c r="M16" s="13">
        <v>3000</v>
      </c>
      <c r="N16" s="13">
        <f t="shared" si="2"/>
        <v>0</v>
      </c>
      <c r="O16" s="59">
        <v>50</v>
      </c>
    </row>
    <row r="17" spans="1:16" s="9" customFormat="1" ht="93" customHeight="1" x14ac:dyDescent="0.2">
      <c r="A17" s="34" t="s">
        <v>27</v>
      </c>
      <c r="B17" s="58" t="s">
        <v>41</v>
      </c>
      <c r="C17" s="13">
        <v>0</v>
      </c>
      <c r="D17" s="12">
        <v>0</v>
      </c>
      <c r="E17" s="12">
        <v>0</v>
      </c>
      <c r="F17" s="12">
        <v>0</v>
      </c>
      <c r="G17" s="12">
        <v>0</v>
      </c>
      <c r="H17" s="12">
        <f>2663.7+562+562</f>
        <v>3787.7</v>
      </c>
      <c r="I17" s="12">
        <v>0</v>
      </c>
      <c r="J17" s="12">
        <v>0</v>
      </c>
      <c r="K17" s="54">
        <f t="shared" si="1"/>
        <v>3787.7</v>
      </c>
      <c r="L17" s="54">
        <f>3787.7</f>
        <v>3787.7</v>
      </c>
      <c r="M17" s="54">
        <f>3787.7</f>
        <v>3787.7</v>
      </c>
      <c r="N17" s="13">
        <f t="shared" si="2"/>
        <v>0</v>
      </c>
      <c r="O17" s="59">
        <v>0</v>
      </c>
    </row>
    <row r="18" spans="1:16" s="9" customFormat="1" ht="84.75" customHeight="1" x14ac:dyDescent="0.2">
      <c r="A18" s="34" t="s">
        <v>51</v>
      </c>
      <c r="B18" s="58" t="s">
        <v>54</v>
      </c>
      <c r="C18" s="13">
        <f>3396689+3465535.7</f>
        <v>6862224.7000000002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54">
        <v>0</v>
      </c>
      <c r="L18" s="54">
        <v>0</v>
      </c>
      <c r="M18" s="13">
        <v>0</v>
      </c>
      <c r="N18" s="13">
        <v>0</v>
      </c>
      <c r="O18" s="59">
        <v>0</v>
      </c>
    </row>
    <row r="19" spans="1:16" s="9" customFormat="1" ht="105.75" customHeight="1" x14ac:dyDescent="0.2">
      <c r="A19" s="34" t="s">
        <v>28</v>
      </c>
      <c r="B19" s="58" t="s">
        <v>40</v>
      </c>
      <c r="C19" s="13">
        <v>0</v>
      </c>
      <c r="D19" s="12">
        <v>0</v>
      </c>
      <c r="E19" s="12">
        <f>2663.67+562+562</f>
        <v>3787.67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54">
        <f t="shared" si="0"/>
        <v>3787.67</v>
      </c>
      <c r="L19" s="54">
        <f>K19</f>
        <v>3787.67</v>
      </c>
      <c r="M19" s="13">
        <f>L19</f>
        <v>3787.67</v>
      </c>
      <c r="N19" s="13">
        <f t="shared" si="2"/>
        <v>0</v>
      </c>
      <c r="O19" s="59">
        <v>0</v>
      </c>
    </row>
    <row r="20" spans="1:16" s="9" customFormat="1" ht="120.75" customHeight="1" x14ac:dyDescent="0.2">
      <c r="A20" s="34" t="s">
        <v>52</v>
      </c>
      <c r="B20" s="58" t="s">
        <v>43</v>
      </c>
      <c r="C20" s="13">
        <v>0</v>
      </c>
      <c r="D20" s="12">
        <v>0</v>
      </c>
      <c r="E20" s="12">
        <f>28.1+941.6</f>
        <v>969.7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54">
        <f t="shared" si="0"/>
        <v>969.7</v>
      </c>
      <c r="L20" s="54">
        <f>K20</f>
        <v>969.7</v>
      </c>
      <c r="M20" s="13">
        <f>L20</f>
        <v>969.7</v>
      </c>
      <c r="N20" s="13">
        <f t="shared" si="2"/>
        <v>0</v>
      </c>
      <c r="O20" s="59">
        <v>0</v>
      </c>
    </row>
    <row r="21" spans="1:16" s="9" customFormat="1" ht="123.75" customHeight="1" x14ac:dyDescent="0.2">
      <c r="A21" s="60" t="s">
        <v>53</v>
      </c>
      <c r="B21" s="58" t="s">
        <v>47</v>
      </c>
      <c r="C21" s="13">
        <f>975.8+951.3</f>
        <v>1927.1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54">
        <f t="shared" si="0"/>
        <v>0</v>
      </c>
      <c r="L21" s="54">
        <v>0</v>
      </c>
      <c r="M21" s="13">
        <v>0</v>
      </c>
      <c r="N21" s="13">
        <v>0</v>
      </c>
      <c r="O21" s="59">
        <v>0</v>
      </c>
    </row>
    <row r="22" spans="1:16" s="9" customFormat="1" ht="132.75" customHeight="1" x14ac:dyDescent="0.2">
      <c r="A22" s="60" t="s">
        <v>60</v>
      </c>
      <c r="B22" s="58" t="s">
        <v>62</v>
      </c>
      <c r="C22" s="13">
        <v>0</v>
      </c>
      <c r="D22" s="12">
        <v>0</v>
      </c>
      <c r="E22" s="12">
        <v>187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54">
        <f t="shared" si="0"/>
        <v>187</v>
      </c>
      <c r="L22" s="54">
        <v>0</v>
      </c>
      <c r="M22" s="13">
        <v>0</v>
      </c>
      <c r="N22" s="13">
        <v>0</v>
      </c>
      <c r="O22" s="59">
        <v>250.3</v>
      </c>
    </row>
    <row r="23" spans="1:16" s="9" customFormat="1" ht="57.75" customHeight="1" x14ac:dyDescent="0.2">
      <c r="A23" s="34" t="s">
        <v>61</v>
      </c>
      <c r="B23" s="58" t="s">
        <v>55</v>
      </c>
      <c r="C23" s="13">
        <f>C24+C27+C30</f>
        <v>22140468.699999999</v>
      </c>
      <c r="D23" s="13">
        <f t="shared" ref="D23:J23" si="5">D24+D27+D30</f>
        <v>0</v>
      </c>
      <c r="E23" s="13">
        <f>E24+E27+E30</f>
        <v>28983.599999999999</v>
      </c>
      <c r="F23" s="13">
        <f t="shared" si="5"/>
        <v>0</v>
      </c>
      <c r="G23" s="13">
        <f t="shared" si="5"/>
        <v>0</v>
      </c>
      <c r="H23" s="13">
        <f t="shared" si="5"/>
        <v>0</v>
      </c>
      <c r="I23" s="13">
        <f t="shared" si="5"/>
        <v>0</v>
      </c>
      <c r="J23" s="13">
        <f t="shared" si="5"/>
        <v>0</v>
      </c>
      <c r="K23" s="13">
        <f>SUM(D23:J23)</f>
        <v>28983.599999999999</v>
      </c>
      <c r="L23" s="54">
        <f>L24+L27+L30</f>
        <v>28983.599999999999</v>
      </c>
      <c r="M23" s="54">
        <f>M24+M27+M30</f>
        <v>28983.599999999999</v>
      </c>
      <c r="N23" s="54">
        <f t="shared" ref="N23:O23" si="6">N24+N27+N30</f>
        <v>0</v>
      </c>
      <c r="O23" s="59">
        <f t="shared" si="6"/>
        <v>6773.0999999999995</v>
      </c>
    </row>
    <row r="24" spans="1:16" s="9" customFormat="1" ht="13.5" x14ac:dyDescent="0.2">
      <c r="A24" s="34"/>
      <c r="B24" s="61" t="s">
        <v>56</v>
      </c>
      <c r="C24" s="62">
        <f>C25+C26</f>
        <v>7331863.7999999998</v>
      </c>
      <c r="D24" s="62">
        <f t="shared" ref="D24:J24" si="7">D25+D26</f>
        <v>0</v>
      </c>
      <c r="E24" s="62">
        <f t="shared" si="7"/>
        <v>11850.399999999998</v>
      </c>
      <c r="F24" s="62">
        <f t="shared" si="7"/>
        <v>0</v>
      </c>
      <c r="G24" s="62">
        <f t="shared" si="7"/>
        <v>0</v>
      </c>
      <c r="H24" s="62">
        <f t="shared" si="7"/>
        <v>0</v>
      </c>
      <c r="I24" s="62">
        <f t="shared" si="7"/>
        <v>0</v>
      </c>
      <c r="J24" s="62">
        <f t="shared" si="7"/>
        <v>0</v>
      </c>
      <c r="K24" s="62">
        <f t="shared" ref="K24:K32" si="8">SUM(D24:J24)</f>
        <v>11850.399999999998</v>
      </c>
      <c r="L24" s="63">
        <f>L25+L26</f>
        <v>11850.399999999998</v>
      </c>
      <c r="M24" s="64">
        <f>M25+M26</f>
        <v>11850.399999999998</v>
      </c>
      <c r="N24" s="64">
        <f t="shared" ref="N24:O24" si="9">N25+N26</f>
        <v>0</v>
      </c>
      <c r="O24" s="64">
        <f t="shared" si="9"/>
        <v>2257.6999999999998</v>
      </c>
      <c r="P24" s="33"/>
    </row>
    <row r="25" spans="1:16" s="9" customFormat="1" x14ac:dyDescent="0.2">
      <c r="A25" s="34"/>
      <c r="B25" s="58" t="s">
        <v>19</v>
      </c>
      <c r="C25" s="12">
        <v>3553513.4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f t="shared" si="8"/>
        <v>0</v>
      </c>
      <c r="L25" s="54">
        <f t="shared" ref="L25:M32" si="10">K25</f>
        <v>0</v>
      </c>
      <c r="M25" s="64">
        <f t="shared" si="10"/>
        <v>0</v>
      </c>
      <c r="N25" s="12">
        <f t="shared" ref="N25:N32" si="11">L25-M25</f>
        <v>0</v>
      </c>
      <c r="O25" s="59">
        <v>0</v>
      </c>
    </row>
    <row r="26" spans="1:16" s="9" customFormat="1" x14ac:dyDescent="0.2">
      <c r="A26" s="34"/>
      <c r="B26" s="58" t="s">
        <v>20</v>
      </c>
      <c r="C26" s="12">
        <v>3778350.4</v>
      </c>
      <c r="D26" s="12">
        <v>0</v>
      </c>
      <c r="E26" s="12">
        <f>21+271.9+1343.9+1518.6+1700.8+6964.9+29.3</f>
        <v>11850.399999999998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f t="shared" si="8"/>
        <v>11850.399999999998</v>
      </c>
      <c r="L26" s="54">
        <f t="shared" si="10"/>
        <v>11850.399999999998</v>
      </c>
      <c r="M26" s="64">
        <f t="shared" si="10"/>
        <v>11850.399999999998</v>
      </c>
      <c r="N26" s="12">
        <f t="shared" si="11"/>
        <v>0</v>
      </c>
      <c r="O26" s="59">
        <v>2257.6999999999998</v>
      </c>
    </row>
    <row r="27" spans="1:16" s="9" customFormat="1" ht="13.5" x14ac:dyDescent="0.2">
      <c r="A27" s="34"/>
      <c r="B27" s="61" t="s">
        <v>29</v>
      </c>
      <c r="C27" s="62">
        <f>C28+C29</f>
        <v>7292939.1999999993</v>
      </c>
      <c r="D27" s="62">
        <f t="shared" ref="D27:J27" si="12">D28+D29</f>
        <v>0</v>
      </c>
      <c r="E27" s="62">
        <f t="shared" si="12"/>
        <v>8402.2000000000007</v>
      </c>
      <c r="F27" s="62">
        <f t="shared" si="12"/>
        <v>0</v>
      </c>
      <c r="G27" s="62">
        <f t="shared" si="12"/>
        <v>0</v>
      </c>
      <c r="H27" s="62">
        <f t="shared" si="12"/>
        <v>0</v>
      </c>
      <c r="I27" s="62">
        <f t="shared" si="12"/>
        <v>0</v>
      </c>
      <c r="J27" s="62">
        <f t="shared" si="12"/>
        <v>0</v>
      </c>
      <c r="K27" s="62">
        <f t="shared" si="8"/>
        <v>8402.2000000000007</v>
      </c>
      <c r="L27" s="63">
        <f>L28+L29</f>
        <v>8402.2000000000007</v>
      </c>
      <c r="M27" s="64">
        <f>M28+M29</f>
        <v>8402.2000000000007</v>
      </c>
      <c r="N27" s="64">
        <f t="shared" ref="N27:O27" si="13">N28+N29</f>
        <v>0</v>
      </c>
      <c r="O27" s="64">
        <f t="shared" si="13"/>
        <v>2257.6999999999998</v>
      </c>
    </row>
    <row r="28" spans="1:16" s="9" customFormat="1" x14ac:dyDescent="0.2">
      <c r="A28" s="34"/>
      <c r="B28" s="58" t="s">
        <v>19</v>
      </c>
      <c r="C28" s="12">
        <v>3574037.9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f t="shared" si="8"/>
        <v>0</v>
      </c>
      <c r="L28" s="54">
        <f t="shared" si="10"/>
        <v>0</v>
      </c>
      <c r="M28" s="64">
        <f t="shared" si="10"/>
        <v>0</v>
      </c>
      <c r="N28" s="12">
        <f t="shared" si="11"/>
        <v>0</v>
      </c>
      <c r="O28" s="59">
        <v>0</v>
      </c>
    </row>
    <row r="29" spans="1:16" s="9" customFormat="1" x14ac:dyDescent="0.2">
      <c r="A29" s="34"/>
      <c r="B29" s="58" t="s">
        <v>20</v>
      </c>
      <c r="C29" s="12">
        <v>3718901.3</v>
      </c>
      <c r="D29" s="12">
        <v>0</v>
      </c>
      <c r="E29" s="12">
        <f>21+271.9+1343.9+500+1700.8+4535.3+29.3</f>
        <v>8402.2000000000007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f t="shared" si="8"/>
        <v>8402.2000000000007</v>
      </c>
      <c r="L29" s="54">
        <f t="shared" si="10"/>
        <v>8402.2000000000007</v>
      </c>
      <c r="M29" s="64">
        <f t="shared" si="10"/>
        <v>8402.2000000000007</v>
      </c>
      <c r="N29" s="12">
        <f t="shared" si="11"/>
        <v>0</v>
      </c>
      <c r="O29" s="59">
        <v>2257.6999999999998</v>
      </c>
    </row>
    <row r="30" spans="1:16" s="9" customFormat="1" ht="13.5" x14ac:dyDescent="0.2">
      <c r="A30" s="34"/>
      <c r="B30" s="61" t="s">
        <v>57</v>
      </c>
      <c r="C30" s="62">
        <f>C31+C32</f>
        <v>7515665.7000000002</v>
      </c>
      <c r="D30" s="62">
        <f t="shared" ref="D30:J30" si="14">D31+D32</f>
        <v>0</v>
      </c>
      <c r="E30" s="62">
        <f t="shared" si="14"/>
        <v>8731</v>
      </c>
      <c r="F30" s="62">
        <f t="shared" si="14"/>
        <v>0</v>
      </c>
      <c r="G30" s="62">
        <f t="shared" si="14"/>
        <v>0</v>
      </c>
      <c r="H30" s="62">
        <f t="shared" si="14"/>
        <v>0</v>
      </c>
      <c r="I30" s="62">
        <f t="shared" si="14"/>
        <v>0</v>
      </c>
      <c r="J30" s="62">
        <f t="shared" si="14"/>
        <v>0</v>
      </c>
      <c r="K30" s="62">
        <f t="shared" si="8"/>
        <v>8731</v>
      </c>
      <c r="L30" s="63">
        <f>L31+L32</f>
        <v>8731</v>
      </c>
      <c r="M30" s="64">
        <f>M31+M32</f>
        <v>8731</v>
      </c>
      <c r="N30" s="64">
        <f t="shared" ref="N30:O30" si="15">N31+N32</f>
        <v>0</v>
      </c>
      <c r="O30" s="64">
        <f t="shared" si="15"/>
        <v>2257.6999999999998</v>
      </c>
    </row>
    <row r="31" spans="1:16" s="9" customFormat="1" x14ac:dyDescent="0.2">
      <c r="A31" s="34"/>
      <c r="B31" s="58" t="s">
        <v>19</v>
      </c>
      <c r="C31" s="12">
        <v>3644474.1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f t="shared" si="8"/>
        <v>0</v>
      </c>
      <c r="L31" s="54">
        <f t="shared" si="10"/>
        <v>0</v>
      </c>
      <c r="M31" s="64">
        <f t="shared" si="10"/>
        <v>0</v>
      </c>
      <c r="N31" s="12">
        <f t="shared" si="11"/>
        <v>0</v>
      </c>
      <c r="O31" s="59">
        <v>0</v>
      </c>
    </row>
    <row r="32" spans="1:16" s="9" customFormat="1" x14ac:dyDescent="0.2">
      <c r="A32" s="34"/>
      <c r="B32" s="58" t="s">
        <v>20</v>
      </c>
      <c r="C32" s="12">
        <v>3871191.6</v>
      </c>
      <c r="D32" s="12">
        <v>0</v>
      </c>
      <c r="E32" s="12">
        <f>21+271.9+1343.9+500+1700.8+4864.1+29.3</f>
        <v>8731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f t="shared" si="8"/>
        <v>8731</v>
      </c>
      <c r="L32" s="54">
        <f t="shared" si="10"/>
        <v>8731</v>
      </c>
      <c r="M32" s="64">
        <f t="shared" si="10"/>
        <v>8731</v>
      </c>
      <c r="N32" s="12">
        <f t="shared" si="11"/>
        <v>0</v>
      </c>
      <c r="O32" s="59">
        <v>2257.6999999999998</v>
      </c>
    </row>
    <row r="33" spans="1:16" s="15" customFormat="1" ht="36" customHeight="1" x14ac:dyDescent="0.2">
      <c r="A33" s="48" t="s">
        <v>1</v>
      </c>
      <c r="B33" s="49"/>
      <c r="C33" s="23">
        <f>C8+C9+C10+C11+C12+C13+C14+C15+C16+C17+C18+C19+C20+C21+C22+C23</f>
        <v>29986655.199999999</v>
      </c>
      <c r="D33" s="23">
        <f t="shared" ref="D33:O33" si="16">D8+D9+D10+D11+D12+D13+D14+D15+D16+D17+D18+D19+D20+D21+D22+D23</f>
        <v>52.3</v>
      </c>
      <c r="E33" s="23">
        <f t="shared" si="16"/>
        <v>40037.369999999995</v>
      </c>
      <c r="F33" s="23">
        <f t="shared" si="16"/>
        <v>1875.1000000000001</v>
      </c>
      <c r="G33" s="23">
        <f t="shared" si="16"/>
        <v>100.3</v>
      </c>
      <c r="H33" s="23">
        <f t="shared" si="16"/>
        <v>3787.7</v>
      </c>
      <c r="I33" s="23">
        <f t="shared" si="16"/>
        <v>0</v>
      </c>
      <c r="J33" s="23">
        <f t="shared" si="16"/>
        <v>214.5</v>
      </c>
      <c r="K33" s="23">
        <f t="shared" si="16"/>
        <v>46067.27</v>
      </c>
      <c r="L33" s="23">
        <f t="shared" si="16"/>
        <v>43794.77</v>
      </c>
      <c r="M33" s="23">
        <f t="shared" si="16"/>
        <v>43794.77</v>
      </c>
      <c r="N33" s="23">
        <f t="shared" si="16"/>
        <v>0</v>
      </c>
      <c r="O33" s="23">
        <f t="shared" si="16"/>
        <v>7173.4</v>
      </c>
      <c r="P33" s="17"/>
    </row>
    <row r="34" spans="1:16" s="9" customFormat="1" ht="12.75" customHeight="1" x14ac:dyDescent="0.2">
      <c r="A34" s="50" t="s">
        <v>3</v>
      </c>
      <c r="B34" s="51"/>
      <c r="C34" s="13"/>
      <c r="D34" s="12"/>
      <c r="E34" s="12"/>
      <c r="F34" s="13"/>
      <c r="G34" s="13"/>
      <c r="H34" s="13"/>
      <c r="I34" s="13"/>
      <c r="J34" s="12"/>
      <c r="K34" s="16"/>
      <c r="L34" s="16"/>
      <c r="M34" s="12"/>
      <c r="N34" s="13"/>
      <c r="O34" s="16"/>
    </row>
    <row r="35" spans="1:16" s="9" customFormat="1" ht="17.25" customHeight="1" x14ac:dyDescent="0.2">
      <c r="A35" s="41" t="s">
        <v>7</v>
      </c>
      <c r="B35" s="42"/>
      <c r="C35" s="24">
        <f t="shared" ref="C35:O35" si="17">C8+C9+C10+C11+C12</f>
        <v>981323.29999999993</v>
      </c>
      <c r="D35" s="24">
        <f t="shared" si="17"/>
        <v>52.3</v>
      </c>
      <c r="E35" s="24">
        <f t="shared" si="17"/>
        <v>0</v>
      </c>
      <c r="F35" s="24">
        <f t="shared" si="17"/>
        <v>1875.1000000000001</v>
      </c>
      <c r="G35" s="24">
        <f t="shared" si="17"/>
        <v>100.3</v>
      </c>
      <c r="H35" s="24">
        <f t="shared" si="17"/>
        <v>0</v>
      </c>
      <c r="I35" s="24">
        <f t="shared" si="17"/>
        <v>0</v>
      </c>
      <c r="J35" s="24">
        <f t="shared" si="17"/>
        <v>0</v>
      </c>
      <c r="K35" s="24">
        <f t="shared" si="17"/>
        <v>2027.7</v>
      </c>
      <c r="L35" s="24">
        <f t="shared" si="17"/>
        <v>156.69999999999999</v>
      </c>
      <c r="M35" s="24">
        <f t="shared" si="17"/>
        <v>156.69999999999999</v>
      </c>
      <c r="N35" s="24">
        <f t="shared" si="17"/>
        <v>0</v>
      </c>
      <c r="O35" s="24">
        <f t="shared" si="17"/>
        <v>0</v>
      </c>
    </row>
    <row r="36" spans="1:16" s="9" customFormat="1" ht="15.75" customHeight="1" x14ac:dyDescent="0.2">
      <c r="A36" s="41" t="s">
        <v>8</v>
      </c>
      <c r="B36" s="42"/>
      <c r="C36" s="24">
        <f>C13+C18+C21</f>
        <v>6864863.2000000002</v>
      </c>
      <c r="D36" s="24">
        <f t="shared" ref="D36:O36" si="18">D13+D18+D21</f>
        <v>0</v>
      </c>
      <c r="E36" s="24">
        <f t="shared" si="18"/>
        <v>0</v>
      </c>
      <c r="F36" s="24">
        <f t="shared" si="18"/>
        <v>0</v>
      </c>
      <c r="G36" s="24">
        <f t="shared" si="18"/>
        <v>0</v>
      </c>
      <c r="H36" s="24">
        <f t="shared" si="18"/>
        <v>0</v>
      </c>
      <c r="I36" s="24">
        <f t="shared" si="18"/>
        <v>0</v>
      </c>
      <c r="J36" s="24">
        <f t="shared" si="18"/>
        <v>214.5</v>
      </c>
      <c r="K36" s="24">
        <f t="shared" si="18"/>
        <v>214.5</v>
      </c>
      <c r="L36" s="24">
        <f t="shared" si="18"/>
        <v>0</v>
      </c>
      <c r="M36" s="24">
        <f t="shared" si="18"/>
        <v>0</v>
      </c>
      <c r="N36" s="24">
        <f t="shared" si="18"/>
        <v>0</v>
      </c>
      <c r="O36" s="24">
        <f t="shared" si="18"/>
        <v>0</v>
      </c>
    </row>
    <row r="37" spans="1:16" s="9" customFormat="1" ht="16.5" customHeight="1" x14ac:dyDescent="0.2">
      <c r="A37" s="41" t="s">
        <v>11</v>
      </c>
      <c r="B37" s="42"/>
      <c r="C37" s="24">
        <f>C14+C15+C16+C17+C19+C20+C22+C23</f>
        <v>22140468.699999999</v>
      </c>
      <c r="D37" s="24">
        <f t="shared" ref="D37:O37" si="19">D14+D15+D16+D17+D19+D20+D22+D23</f>
        <v>0</v>
      </c>
      <c r="E37" s="24">
        <f t="shared" si="19"/>
        <v>40037.369999999995</v>
      </c>
      <c r="F37" s="24">
        <f t="shared" si="19"/>
        <v>0</v>
      </c>
      <c r="G37" s="24">
        <f t="shared" si="19"/>
        <v>0</v>
      </c>
      <c r="H37" s="24">
        <f t="shared" si="19"/>
        <v>3787.7</v>
      </c>
      <c r="I37" s="24">
        <f t="shared" si="19"/>
        <v>0</v>
      </c>
      <c r="J37" s="24">
        <f t="shared" si="19"/>
        <v>0</v>
      </c>
      <c r="K37" s="24">
        <f t="shared" si="19"/>
        <v>43825.07</v>
      </c>
      <c r="L37" s="24">
        <f t="shared" si="19"/>
        <v>43638.07</v>
      </c>
      <c r="M37" s="24">
        <f t="shared" si="19"/>
        <v>43638.07</v>
      </c>
      <c r="N37" s="24">
        <f t="shared" si="19"/>
        <v>0</v>
      </c>
      <c r="O37" s="24">
        <f t="shared" si="19"/>
        <v>7173.4</v>
      </c>
    </row>
    <row r="38" spans="1:16" s="9" customFormat="1" x14ac:dyDescent="0.2">
      <c r="A38" s="6"/>
      <c r="B38" s="4"/>
      <c r="C38" s="11"/>
      <c r="D38" s="11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</row>
    <row r="39" spans="1:16" s="9" customFormat="1" x14ac:dyDescent="0.2">
      <c r="A39" s="38" t="s">
        <v>6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7"/>
    </row>
    <row r="40" spans="1:16" s="9" customFormat="1" x14ac:dyDescent="0.2">
      <c r="A40" s="38" t="s">
        <v>58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7"/>
    </row>
    <row r="41" spans="1:16" s="9" customFormat="1" ht="18" customHeight="1" x14ac:dyDescent="0.2">
      <c r="A41" s="38" t="s">
        <v>59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7"/>
    </row>
    <row r="42" spans="1:16" s="9" customFormat="1" x14ac:dyDescent="0.2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7"/>
    </row>
    <row r="43" spans="1:16" s="9" customFormat="1" x14ac:dyDescent="0.2">
      <c r="A43" s="22"/>
      <c r="B43" s="22"/>
      <c r="C43" s="35"/>
      <c r="D43" s="22"/>
      <c r="E43" s="22"/>
      <c r="F43" s="22"/>
      <c r="G43" s="28"/>
      <c r="H43" s="30"/>
      <c r="I43" s="26"/>
      <c r="J43" s="22"/>
      <c r="K43" s="22"/>
      <c r="L43" s="35"/>
      <c r="M43" s="22"/>
      <c r="N43" s="22"/>
      <c r="O43" s="7"/>
    </row>
    <row r="44" spans="1:16" s="9" customFormat="1" x14ac:dyDescent="0.2">
      <c r="A44" s="6"/>
      <c r="B44" s="4"/>
      <c r="C44" s="11"/>
      <c r="D44" s="11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</row>
    <row r="45" spans="1:16" s="9" customFormat="1" x14ac:dyDescent="0.2">
      <c r="A45" s="6"/>
      <c r="B45" s="4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</row>
    <row r="46" spans="1:16" s="9" customFormat="1" x14ac:dyDescent="0.2">
      <c r="A46" s="6"/>
      <c r="B46" s="4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</row>
    <row r="47" spans="1:16" s="9" customFormat="1" x14ac:dyDescent="0.2">
      <c r="A47" s="6"/>
      <c r="B47" s="4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</row>
    <row r="48" spans="1:16" s="9" customFormat="1" x14ac:dyDescent="0.2">
      <c r="A48" s="6"/>
      <c r="B48" s="4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</row>
    <row r="49" spans="1:14" s="9" customFormat="1" x14ac:dyDescent="0.2">
      <c r="A49" s="6"/>
      <c r="B49" s="4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</row>
    <row r="50" spans="1:14" s="9" customFormat="1" x14ac:dyDescent="0.2">
      <c r="A50" s="6"/>
      <c r="B50" s="4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</row>
    <row r="51" spans="1:14" s="9" customFormat="1" x14ac:dyDescent="0.2">
      <c r="A51" s="6"/>
      <c r="B51" s="4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</row>
    <row r="52" spans="1:14" s="9" customFormat="1" x14ac:dyDescent="0.2">
      <c r="A52" s="6"/>
      <c r="B52" s="4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</row>
    <row r="53" spans="1:14" s="9" customFormat="1" x14ac:dyDescent="0.2">
      <c r="A53" s="6"/>
      <c r="B53" s="4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</row>
    <row r="54" spans="1:14" s="9" customFormat="1" x14ac:dyDescent="0.2">
      <c r="A54" s="6"/>
      <c r="B54" s="4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</row>
    <row r="55" spans="1:14" s="9" customFormat="1" x14ac:dyDescent="0.2">
      <c r="A55" s="6"/>
      <c r="B55" s="4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</row>
    <row r="56" spans="1:14" s="9" customFormat="1" x14ac:dyDescent="0.2">
      <c r="A56" s="6"/>
      <c r="B56" s="4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</row>
    <row r="57" spans="1:14" s="9" customFormat="1" x14ac:dyDescent="0.2">
      <c r="A57" s="6"/>
      <c r="B57" s="4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</row>
    <row r="58" spans="1:14" s="9" customFormat="1" x14ac:dyDescent="0.2">
      <c r="A58" s="6"/>
      <c r="B58" s="4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</row>
    <row r="59" spans="1:14" s="9" customFormat="1" x14ac:dyDescent="0.2">
      <c r="A59" s="6"/>
      <c r="B59" s="4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</row>
    <row r="60" spans="1:14" s="9" customFormat="1" x14ac:dyDescent="0.2">
      <c r="A60" s="6"/>
      <c r="B60" s="4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</row>
    <row r="61" spans="1:14" s="9" customFormat="1" x14ac:dyDescent="0.2">
      <c r="A61" s="6"/>
      <c r="B61" s="4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</row>
    <row r="62" spans="1:14" s="9" customFormat="1" x14ac:dyDescent="0.2">
      <c r="A62" s="6"/>
      <c r="B62" s="4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</row>
    <row r="63" spans="1:14" s="9" customFormat="1" x14ac:dyDescent="0.2">
      <c r="A63" s="6"/>
      <c r="B63" s="4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</row>
    <row r="64" spans="1:14" s="9" customFormat="1" x14ac:dyDescent="0.2">
      <c r="A64" s="6"/>
      <c r="B64" s="4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</row>
    <row r="65" spans="1:14" s="9" customFormat="1" x14ac:dyDescent="0.2">
      <c r="A65" s="6"/>
      <c r="B65" s="4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</row>
    <row r="66" spans="1:14" s="9" customFormat="1" x14ac:dyDescent="0.2">
      <c r="A66" s="6"/>
      <c r="B66" s="4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</row>
    <row r="67" spans="1:14" s="9" customFormat="1" x14ac:dyDescent="0.2">
      <c r="A67" s="6"/>
      <c r="B67" s="4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</row>
    <row r="68" spans="1:14" s="9" customFormat="1" x14ac:dyDescent="0.2">
      <c r="A68" s="6"/>
      <c r="B68" s="4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</row>
    <row r="69" spans="1:14" s="9" customFormat="1" x14ac:dyDescent="0.2">
      <c r="A69" s="6"/>
      <c r="B69" s="4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</row>
    <row r="70" spans="1:14" s="9" customFormat="1" x14ac:dyDescent="0.2">
      <c r="A70" s="6"/>
      <c r="B70" s="4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</row>
    <row r="71" spans="1:14" s="9" customFormat="1" x14ac:dyDescent="0.2">
      <c r="A71" s="6"/>
      <c r="B71" s="4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</row>
    <row r="72" spans="1:14" s="9" customFormat="1" x14ac:dyDescent="0.2">
      <c r="A72" s="6"/>
      <c r="B72" s="4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</row>
    <row r="73" spans="1:14" s="9" customFormat="1" x14ac:dyDescent="0.2">
      <c r="A73" s="6"/>
      <c r="B73" s="4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</row>
    <row r="74" spans="1:14" s="9" customFormat="1" x14ac:dyDescent="0.2">
      <c r="A74" s="6"/>
      <c r="B74" s="4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</row>
    <row r="75" spans="1:14" s="9" customFormat="1" x14ac:dyDescent="0.2">
      <c r="A75" s="6"/>
      <c r="B75" s="4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</row>
    <row r="76" spans="1:14" s="9" customFormat="1" x14ac:dyDescent="0.2">
      <c r="A76" s="6"/>
      <c r="B76" s="4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</row>
    <row r="77" spans="1:14" s="9" customFormat="1" x14ac:dyDescent="0.2">
      <c r="A77" s="6"/>
      <c r="B77" s="4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</row>
    <row r="78" spans="1:14" s="9" customFormat="1" x14ac:dyDescent="0.2">
      <c r="A78" s="6"/>
      <c r="B78" s="4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</row>
    <row r="79" spans="1:14" s="9" customFormat="1" x14ac:dyDescent="0.2">
      <c r="A79" s="6"/>
      <c r="B79" s="4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</row>
    <row r="80" spans="1:14" s="9" customFormat="1" x14ac:dyDescent="0.2">
      <c r="A80" s="6"/>
      <c r="B80" s="4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</row>
    <row r="81" spans="1:14" s="9" customFormat="1" x14ac:dyDescent="0.2">
      <c r="A81" s="6"/>
      <c r="B81" s="4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</row>
    <row r="82" spans="1:14" s="9" customFormat="1" x14ac:dyDescent="0.2">
      <c r="A82" s="6"/>
      <c r="B82" s="4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</row>
    <row r="83" spans="1:14" s="9" customFormat="1" x14ac:dyDescent="0.2">
      <c r="A83" s="6"/>
      <c r="B83" s="4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</row>
    <row r="84" spans="1:14" s="9" customFormat="1" x14ac:dyDescent="0.2">
      <c r="A84" s="6"/>
      <c r="B84" s="4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</row>
    <row r="85" spans="1:14" s="9" customFormat="1" x14ac:dyDescent="0.2">
      <c r="A85" s="6"/>
      <c r="B85" s="4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</row>
    <row r="86" spans="1:14" s="9" customFormat="1" x14ac:dyDescent="0.2">
      <c r="A86" s="6"/>
      <c r="B86" s="4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</row>
    <row r="87" spans="1:14" s="9" customFormat="1" x14ac:dyDescent="0.2">
      <c r="A87" s="6"/>
      <c r="B87" s="4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</row>
    <row r="88" spans="1:14" s="9" customFormat="1" x14ac:dyDescent="0.2">
      <c r="A88" s="6"/>
      <c r="B88" s="4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</row>
    <row r="89" spans="1:14" s="9" customFormat="1" x14ac:dyDescent="0.2">
      <c r="A89" s="6"/>
      <c r="B89" s="4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</row>
    <row r="90" spans="1:14" s="9" customFormat="1" x14ac:dyDescent="0.2">
      <c r="A90" s="6"/>
      <c r="B90" s="4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</row>
    <row r="91" spans="1:14" s="9" customFormat="1" x14ac:dyDescent="0.2">
      <c r="A91" s="6"/>
      <c r="B91" s="4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</row>
    <row r="92" spans="1:14" s="9" customFormat="1" x14ac:dyDescent="0.2">
      <c r="A92" s="6"/>
      <c r="B92" s="4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</row>
    <row r="93" spans="1:14" s="9" customFormat="1" x14ac:dyDescent="0.2">
      <c r="A93" s="6"/>
      <c r="B93" s="4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</row>
    <row r="94" spans="1:14" s="9" customFormat="1" x14ac:dyDescent="0.2">
      <c r="A94" s="6"/>
      <c r="B94" s="4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</row>
    <row r="95" spans="1:14" s="9" customFormat="1" x14ac:dyDescent="0.2">
      <c r="A95" s="6"/>
      <c r="B95" s="4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</row>
    <row r="96" spans="1:14" s="9" customFormat="1" x14ac:dyDescent="0.2">
      <c r="A96" s="6"/>
      <c r="B96" s="4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</row>
    <row r="97" spans="1:14" s="9" customFormat="1" x14ac:dyDescent="0.2">
      <c r="A97" s="6"/>
      <c r="B97" s="4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</row>
    <row r="98" spans="1:14" s="9" customFormat="1" x14ac:dyDescent="0.2">
      <c r="A98" s="6"/>
      <c r="B98" s="4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</row>
    <row r="99" spans="1:14" s="9" customFormat="1" x14ac:dyDescent="0.2">
      <c r="A99" s="6"/>
      <c r="B99" s="4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</row>
    <row r="100" spans="1:14" s="9" customFormat="1" x14ac:dyDescent="0.2">
      <c r="A100" s="6"/>
      <c r="B100" s="4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</row>
    <row r="101" spans="1:14" s="9" customFormat="1" x14ac:dyDescent="0.2">
      <c r="A101" s="6"/>
      <c r="B101" s="4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</row>
    <row r="102" spans="1:14" s="9" customFormat="1" x14ac:dyDescent="0.2">
      <c r="A102" s="6"/>
      <c r="B102" s="4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</row>
    <row r="103" spans="1:14" s="9" customFormat="1" x14ac:dyDescent="0.2">
      <c r="A103" s="6"/>
      <c r="B103" s="4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</row>
    <row r="104" spans="1:14" s="9" customFormat="1" x14ac:dyDescent="0.2">
      <c r="A104" s="6"/>
      <c r="B104" s="4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</row>
    <row r="105" spans="1:14" s="9" customFormat="1" x14ac:dyDescent="0.2">
      <c r="A105" s="6"/>
      <c r="B105" s="4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</row>
    <row r="106" spans="1:14" s="9" customFormat="1" x14ac:dyDescent="0.2">
      <c r="A106" s="6"/>
      <c r="B106" s="4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</row>
    <row r="107" spans="1:14" s="9" customFormat="1" x14ac:dyDescent="0.2">
      <c r="A107" s="6"/>
      <c r="B107" s="4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</row>
    <row r="108" spans="1:14" s="9" customFormat="1" x14ac:dyDescent="0.2">
      <c r="A108" s="6"/>
      <c r="B108" s="4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</row>
    <row r="109" spans="1:14" s="9" customFormat="1" x14ac:dyDescent="0.2">
      <c r="A109" s="6"/>
      <c r="B109" s="4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</row>
    <row r="110" spans="1:14" s="9" customFormat="1" x14ac:dyDescent="0.2">
      <c r="A110" s="6"/>
      <c r="B110" s="4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</row>
    <row r="111" spans="1:14" s="9" customFormat="1" x14ac:dyDescent="0.2">
      <c r="A111" s="6"/>
      <c r="B111" s="4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</row>
    <row r="112" spans="1:14" s="9" customFormat="1" x14ac:dyDescent="0.2">
      <c r="A112" s="6"/>
      <c r="B112" s="4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</row>
    <row r="113" spans="1:14" s="9" customFormat="1" x14ac:dyDescent="0.2">
      <c r="A113" s="6"/>
      <c r="B113" s="4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</row>
    <row r="114" spans="1:14" s="9" customFormat="1" x14ac:dyDescent="0.2">
      <c r="A114" s="6"/>
      <c r="B114" s="4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</row>
    <row r="115" spans="1:14" s="9" customFormat="1" x14ac:dyDescent="0.2">
      <c r="A115" s="6"/>
      <c r="B115" s="4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</row>
    <row r="116" spans="1:14" s="9" customFormat="1" x14ac:dyDescent="0.2">
      <c r="A116" s="6"/>
      <c r="B116" s="4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</row>
    <row r="117" spans="1:14" s="9" customFormat="1" x14ac:dyDescent="0.2">
      <c r="A117" s="6"/>
      <c r="B117" s="4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</row>
    <row r="118" spans="1:14" s="9" customFormat="1" x14ac:dyDescent="0.2">
      <c r="A118" s="6"/>
      <c r="B118" s="4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</row>
    <row r="119" spans="1:14" s="9" customFormat="1" x14ac:dyDescent="0.2">
      <c r="A119" s="6"/>
      <c r="B119" s="4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</row>
    <row r="120" spans="1:14" s="9" customFormat="1" x14ac:dyDescent="0.2">
      <c r="A120" s="6"/>
      <c r="B120" s="4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</row>
    <row r="121" spans="1:14" s="9" customFormat="1" x14ac:dyDescent="0.2">
      <c r="A121" s="6"/>
      <c r="B121" s="4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</row>
    <row r="122" spans="1:14" s="9" customFormat="1" x14ac:dyDescent="0.2">
      <c r="A122" s="6"/>
      <c r="B122" s="4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</row>
    <row r="123" spans="1:14" s="9" customFormat="1" x14ac:dyDescent="0.2">
      <c r="A123" s="6"/>
      <c r="B123" s="4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</row>
    <row r="124" spans="1:14" s="9" customFormat="1" x14ac:dyDescent="0.2">
      <c r="A124" s="6"/>
      <c r="B124" s="4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</row>
    <row r="125" spans="1:14" s="9" customFormat="1" x14ac:dyDescent="0.2">
      <c r="A125" s="6"/>
      <c r="B125" s="4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</row>
    <row r="126" spans="1:14" s="9" customFormat="1" x14ac:dyDescent="0.2">
      <c r="A126" s="6"/>
      <c r="B126" s="4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</row>
    <row r="127" spans="1:14" s="9" customFormat="1" x14ac:dyDescent="0.2">
      <c r="A127" s="6"/>
      <c r="B127" s="4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</row>
    <row r="128" spans="1:14" s="9" customFormat="1" x14ac:dyDescent="0.2">
      <c r="A128" s="6"/>
      <c r="B128" s="4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</row>
    <row r="129" spans="1:14" s="9" customFormat="1" x14ac:dyDescent="0.2">
      <c r="A129" s="6"/>
      <c r="B129" s="4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</row>
    <row r="130" spans="1:14" s="9" customFormat="1" x14ac:dyDescent="0.2">
      <c r="A130" s="6"/>
      <c r="B130" s="4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</row>
    <row r="131" spans="1:14" s="9" customFormat="1" x14ac:dyDescent="0.2">
      <c r="A131" s="6"/>
      <c r="B131" s="4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</row>
    <row r="132" spans="1:14" s="9" customFormat="1" x14ac:dyDescent="0.2">
      <c r="A132" s="6"/>
      <c r="B132" s="4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</row>
    <row r="133" spans="1:14" s="9" customFormat="1" x14ac:dyDescent="0.2">
      <c r="A133" s="6"/>
      <c r="B133" s="4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</row>
    <row r="134" spans="1:14" s="9" customFormat="1" x14ac:dyDescent="0.2">
      <c r="A134" s="6"/>
      <c r="B134" s="4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</row>
    <row r="135" spans="1:14" s="9" customFormat="1" x14ac:dyDescent="0.2">
      <c r="A135" s="6"/>
      <c r="B135" s="4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</row>
    <row r="136" spans="1:14" s="9" customFormat="1" x14ac:dyDescent="0.2">
      <c r="A136" s="6"/>
      <c r="B136" s="4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</row>
    <row r="137" spans="1:14" s="9" customFormat="1" x14ac:dyDescent="0.2">
      <c r="A137" s="6"/>
      <c r="B137" s="4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</row>
    <row r="138" spans="1:14" s="9" customFormat="1" x14ac:dyDescent="0.2">
      <c r="A138" s="6"/>
      <c r="B138" s="4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</row>
    <row r="139" spans="1:14" s="9" customFormat="1" x14ac:dyDescent="0.2">
      <c r="A139" s="6"/>
      <c r="B139" s="4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</row>
    <row r="140" spans="1:14" s="9" customFormat="1" x14ac:dyDescent="0.2">
      <c r="A140" s="6"/>
      <c r="B140" s="4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</row>
    <row r="141" spans="1:14" s="9" customFormat="1" x14ac:dyDescent="0.2">
      <c r="A141" s="6"/>
      <c r="B141" s="4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</row>
    <row r="142" spans="1:14" s="9" customFormat="1" x14ac:dyDescent="0.2">
      <c r="A142" s="6"/>
      <c r="B142" s="4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</row>
    <row r="143" spans="1:14" s="9" customFormat="1" x14ac:dyDescent="0.2">
      <c r="A143" s="6"/>
      <c r="B143" s="4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</row>
    <row r="144" spans="1:14" s="9" customFormat="1" x14ac:dyDescent="0.2">
      <c r="A144" s="6"/>
      <c r="B144" s="4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</row>
    <row r="145" spans="1:14" s="9" customFormat="1" x14ac:dyDescent="0.2">
      <c r="A145" s="6"/>
      <c r="B145" s="4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</row>
    <row r="146" spans="1:14" s="9" customFormat="1" x14ac:dyDescent="0.2">
      <c r="A146" s="6"/>
      <c r="B146" s="4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</row>
    <row r="147" spans="1:14" s="9" customFormat="1" x14ac:dyDescent="0.2">
      <c r="A147" s="6"/>
      <c r="B147" s="4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</row>
    <row r="148" spans="1:14" s="9" customFormat="1" x14ac:dyDescent="0.2">
      <c r="A148" s="6"/>
      <c r="B148" s="4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</row>
    <row r="149" spans="1:14" s="9" customFormat="1" x14ac:dyDescent="0.2">
      <c r="A149" s="6"/>
      <c r="B149" s="4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</row>
    <row r="150" spans="1:14" s="9" customFormat="1" x14ac:dyDescent="0.2">
      <c r="A150" s="6"/>
      <c r="B150" s="4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</row>
    <row r="151" spans="1:14" s="9" customFormat="1" x14ac:dyDescent="0.2">
      <c r="A151" s="6"/>
      <c r="B151" s="4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</row>
    <row r="152" spans="1:14" s="9" customFormat="1" x14ac:dyDescent="0.2">
      <c r="A152" s="6"/>
      <c r="B152" s="4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</row>
    <row r="153" spans="1:14" s="9" customFormat="1" x14ac:dyDescent="0.2">
      <c r="A153" s="6"/>
      <c r="B153" s="4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</row>
    <row r="154" spans="1:14" s="9" customFormat="1" x14ac:dyDescent="0.2">
      <c r="A154" s="6"/>
      <c r="B154" s="4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</row>
    <row r="155" spans="1:14" s="9" customFormat="1" x14ac:dyDescent="0.2">
      <c r="A155" s="6"/>
      <c r="B155" s="4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</row>
    <row r="156" spans="1:14" s="9" customFormat="1" x14ac:dyDescent="0.2">
      <c r="A156" s="6"/>
      <c r="B156" s="4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</row>
    <row r="157" spans="1:14" s="9" customFormat="1" x14ac:dyDescent="0.2">
      <c r="A157" s="6"/>
      <c r="B157" s="4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</row>
    <row r="158" spans="1:14" s="9" customFormat="1" x14ac:dyDescent="0.2">
      <c r="A158" s="6"/>
      <c r="B158" s="4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</row>
    <row r="159" spans="1:14" s="9" customFormat="1" x14ac:dyDescent="0.2">
      <c r="A159" s="6"/>
      <c r="B159" s="4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</row>
    <row r="160" spans="1:14" s="9" customFormat="1" x14ac:dyDescent="0.2">
      <c r="A160" s="6"/>
      <c r="B160" s="4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</row>
    <row r="161" spans="1:14" s="9" customFormat="1" x14ac:dyDescent="0.2">
      <c r="A161" s="6"/>
      <c r="B161" s="4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</row>
    <row r="162" spans="1:14" s="9" customFormat="1" x14ac:dyDescent="0.2">
      <c r="A162" s="6"/>
      <c r="B162" s="4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</row>
    <row r="163" spans="1:14" s="9" customFormat="1" x14ac:dyDescent="0.2">
      <c r="A163" s="6"/>
      <c r="B163" s="4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</row>
    <row r="164" spans="1:14" s="9" customFormat="1" x14ac:dyDescent="0.2">
      <c r="A164" s="6"/>
      <c r="B164" s="4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</row>
    <row r="165" spans="1:14" s="9" customFormat="1" x14ac:dyDescent="0.2">
      <c r="A165" s="6"/>
      <c r="B165" s="4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</row>
    <row r="166" spans="1:14" s="9" customFormat="1" x14ac:dyDescent="0.2">
      <c r="A166" s="6"/>
      <c r="B166" s="4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</row>
    <row r="167" spans="1:14" s="9" customFormat="1" x14ac:dyDescent="0.2">
      <c r="A167" s="6"/>
      <c r="B167" s="4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</row>
    <row r="168" spans="1:14" s="9" customFormat="1" x14ac:dyDescent="0.2">
      <c r="A168" s="6"/>
      <c r="B168" s="4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</row>
    <row r="169" spans="1:14" s="9" customFormat="1" x14ac:dyDescent="0.2">
      <c r="A169" s="6"/>
      <c r="B169" s="4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</row>
    <row r="170" spans="1:14" s="9" customFormat="1" x14ac:dyDescent="0.2">
      <c r="A170" s="6"/>
      <c r="B170" s="4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</row>
    <row r="171" spans="1:14" s="9" customFormat="1" x14ac:dyDescent="0.2">
      <c r="A171" s="6"/>
      <c r="B171" s="4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</row>
    <row r="172" spans="1:14" s="9" customFormat="1" x14ac:dyDescent="0.2">
      <c r="A172" s="6"/>
      <c r="B172" s="4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</row>
    <row r="173" spans="1:14" s="9" customFormat="1" x14ac:dyDescent="0.2">
      <c r="A173" s="6"/>
      <c r="B173" s="4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</row>
    <row r="174" spans="1:14" s="9" customFormat="1" x14ac:dyDescent="0.2">
      <c r="A174" s="6"/>
      <c r="B174" s="4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</row>
    <row r="175" spans="1:14" s="9" customFormat="1" x14ac:dyDescent="0.2">
      <c r="A175" s="6"/>
      <c r="B175" s="4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</row>
    <row r="176" spans="1:14" s="9" customFormat="1" x14ac:dyDescent="0.2">
      <c r="A176" s="6"/>
      <c r="B176" s="4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</row>
    <row r="177" spans="1:14" s="9" customFormat="1" x14ac:dyDescent="0.2">
      <c r="A177" s="6"/>
      <c r="B177" s="4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</row>
    <row r="178" spans="1:14" s="9" customFormat="1" x14ac:dyDescent="0.2">
      <c r="A178" s="6"/>
      <c r="B178" s="4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</row>
    <row r="179" spans="1:14" s="9" customFormat="1" x14ac:dyDescent="0.2">
      <c r="A179" s="6"/>
      <c r="B179" s="4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</row>
    <row r="180" spans="1:14" s="9" customFormat="1" x14ac:dyDescent="0.2">
      <c r="A180" s="6"/>
      <c r="B180" s="4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</row>
    <row r="181" spans="1:14" s="9" customFormat="1" x14ac:dyDescent="0.2">
      <c r="A181" s="6"/>
      <c r="B181" s="4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</row>
    <row r="182" spans="1:14" s="9" customFormat="1" x14ac:dyDescent="0.2">
      <c r="A182" s="6"/>
      <c r="B182" s="4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</row>
    <row r="183" spans="1:14" s="9" customFormat="1" x14ac:dyDescent="0.2">
      <c r="A183" s="6"/>
      <c r="B183" s="4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</row>
    <row r="184" spans="1:14" s="9" customFormat="1" x14ac:dyDescent="0.2">
      <c r="A184" s="6"/>
      <c r="B184" s="4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</row>
    <row r="185" spans="1:14" s="9" customFormat="1" x14ac:dyDescent="0.2">
      <c r="A185" s="6"/>
      <c r="B185" s="4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</row>
    <row r="186" spans="1:14" s="9" customFormat="1" x14ac:dyDescent="0.2">
      <c r="A186" s="6"/>
      <c r="B186" s="4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</row>
    <row r="187" spans="1:14" s="9" customFormat="1" x14ac:dyDescent="0.2">
      <c r="A187" s="6"/>
      <c r="B187" s="4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</row>
    <row r="188" spans="1:14" s="9" customFormat="1" x14ac:dyDescent="0.2">
      <c r="A188" s="6"/>
      <c r="B188" s="4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</row>
    <row r="189" spans="1:14" s="9" customFormat="1" x14ac:dyDescent="0.2">
      <c r="A189" s="6"/>
      <c r="B189" s="4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</row>
    <row r="190" spans="1:14" s="9" customFormat="1" x14ac:dyDescent="0.2">
      <c r="A190" s="6"/>
      <c r="B190" s="4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</row>
    <row r="191" spans="1:14" s="9" customFormat="1" x14ac:dyDescent="0.2">
      <c r="A191" s="6"/>
      <c r="B191" s="4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</row>
    <row r="192" spans="1:14" s="9" customFormat="1" x14ac:dyDescent="0.2">
      <c r="A192" s="6"/>
      <c r="B192" s="4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</row>
    <row r="193" spans="1:14" s="9" customFormat="1" x14ac:dyDescent="0.2">
      <c r="A193" s="6"/>
      <c r="B193" s="4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</row>
    <row r="194" spans="1:14" s="9" customFormat="1" x14ac:dyDescent="0.2">
      <c r="A194" s="6"/>
      <c r="B194" s="4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</row>
    <row r="195" spans="1:14" s="9" customFormat="1" x14ac:dyDescent="0.2">
      <c r="A195" s="6"/>
      <c r="B195" s="4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</row>
    <row r="196" spans="1:14" s="9" customFormat="1" x14ac:dyDescent="0.2">
      <c r="B196" s="5"/>
    </row>
    <row r="197" spans="1:14" s="9" customFormat="1" x14ac:dyDescent="0.2">
      <c r="B197" s="5"/>
    </row>
    <row r="198" spans="1:14" s="9" customFormat="1" x14ac:dyDescent="0.2">
      <c r="B198" s="5"/>
    </row>
    <row r="199" spans="1:14" s="9" customFormat="1" x14ac:dyDescent="0.2">
      <c r="B199" s="5"/>
    </row>
    <row r="200" spans="1:14" s="9" customFormat="1" x14ac:dyDescent="0.2">
      <c r="B200" s="5"/>
    </row>
    <row r="201" spans="1:14" s="9" customFormat="1" x14ac:dyDescent="0.2">
      <c r="B201" s="5"/>
    </row>
    <row r="202" spans="1:14" s="9" customFormat="1" x14ac:dyDescent="0.2">
      <c r="B202" s="5"/>
    </row>
    <row r="203" spans="1:14" s="9" customFormat="1" x14ac:dyDescent="0.2">
      <c r="B203" s="5"/>
    </row>
    <row r="204" spans="1:14" s="9" customFormat="1" x14ac:dyDescent="0.2">
      <c r="B204" s="5"/>
    </row>
    <row r="205" spans="1:14" s="9" customFormat="1" x14ac:dyDescent="0.2">
      <c r="B205" s="5"/>
    </row>
    <row r="206" spans="1:14" s="9" customFormat="1" x14ac:dyDescent="0.2">
      <c r="B206" s="5"/>
    </row>
    <row r="207" spans="1:14" s="9" customFormat="1" x14ac:dyDescent="0.2">
      <c r="B207" s="5"/>
    </row>
    <row r="208" spans="1:14" s="9" customFormat="1" x14ac:dyDescent="0.2">
      <c r="B208" s="5"/>
    </row>
    <row r="209" spans="2:2" s="9" customFormat="1" x14ac:dyDescent="0.2">
      <c r="B209" s="5"/>
    </row>
    <row r="210" spans="2:2" s="9" customFormat="1" x14ac:dyDescent="0.2">
      <c r="B210" s="5"/>
    </row>
    <row r="211" spans="2:2" s="9" customFormat="1" x14ac:dyDescent="0.2">
      <c r="B211" s="5"/>
    </row>
    <row r="212" spans="2:2" s="9" customFormat="1" x14ac:dyDescent="0.2">
      <c r="B212" s="5"/>
    </row>
    <row r="213" spans="2:2" s="9" customFormat="1" x14ac:dyDescent="0.2">
      <c r="B213" s="5"/>
    </row>
    <row r="214" spans="2:2" s="9" customFormat="1" x14ac:dyDescent="0.2">
      <c r="B214" s="5"/>
    </row>
    <row r="215" spans="2:2" s="9" customFormat="1" x14ac:dyDescent="0.2">
      <c r="B215" s="5"/>
    </row>
  </sheetData>
  <mergeCells count="20">
    <mergeCell ref="A42:N42"/>
    <mergeCell ref="A4:O4"/>
    <mergeCell ref="A6:A7"/>
    <mergeCell ref="B6:B7"/>
    <mergeCell ref="C6:C7"/>
    <mergeCell ref="M6:M7"/>
    <mergeCell ref="N6:N7"/>
    <mergeCell ref="D6:K6"/>
    <mergeCell ref="A40:N40"/>
    <mergeCell ref="A36:B36"/>
    <mergeCell ref="A33:B33"/>
    <mergeCell ref="A34:B34"/>
    <mergeCell ref="A35:B35"/>
    <mergeCell ref="A39:N39"/>
    <mergeCell ref="J1:O1"/>
    <mergeCell ref="N2:O2"/>
    <mergeCell ref="A41:N41"/>
    <mergeCell ref="O6:O7"/>
    <mergeCell ref="L6:L7"/>
    <mergeCell ref="A37:B37"/>
  </mergeCells>
  <phoneticPr fontId="1" type="noConversion"/>
  <pageMargins left="0.6692913385826772" right="0.62992125984251968" top="0.47244094488188981" bottom="0.47244094488188981" header="0.31496062992125984" footer="0.31496062992125984"/>
  <pageSetup paperSize="9" scale="51" fitToHeight="2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Прил. 3 к отчету КСП 2023</vt:lpstr>
      <vt:lpstr>'Прил. 3 к отчету КСП 2023'!Область_печати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2015-03-02T21:39:37Z</cp:lastPrinted>
  <dcterms:created xsi:type="dcterms:W3CDTF">2006-09-28T05:33:49Z</dcterms:created>
  <dcterms:modified xsi:type="dcterms:W3CDTF">2024-03-25T12:02:33Z</dcterms:modified>
</cp:coreProperties>
</file>