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95" windowWidth="19155" windowHeight="11250" tabRatio="814"/>
  </bookViews>
  <sheets>
    <sheet name="Прил. 3 к отчету КСП 2024" sheetId="21" r:id="rId1"/>
  </sheets>
  <definedNames>
    <definedName name="_xlnm.Print_Area" localSheetId="0">'Прил. 3 к отчету КСП 2024'!$A$1:$P$43</definedName>
  </definedNames>
  <calcPr calcId="145621"/>
  <fileRecoveryPr autoRecover="0"/>
</workbook>
</file>

<file path=xl/calcChain.xml><?xml version="1.0" encoding="utf-8"?>
<calcChain xmlns="http://schemas.openxmlformats.org/spreadsheetml/2006/main">
  <c r="C34" i="21" l="1"/>
  <c r="C31" i="21"/>
  <c r="C15" i="21"/>
  <c r="O30" i="21"/>
  <c r="O29" i="21"/>
  <c r="O27" i="21"/>
  <c r="O26" i="21"/>
  <c r="O24" i="21"/>
  <c r="O23" i="21"/>
  <c r="M35" i="21"/>
  <c r="N35" i="21"/>
  <c r="M34" i="21"/>
  <c r="N34" i="21"/>
  <c r="M33" i="21"/>
  <c r="N33" i="21"/>
  <c r="N30" i="21"/>
  <c r="N29" i="21"/>
  <c r="N27" i="21"/>
  <c r="N26" i="21"/>
  <c r="N24" i="21"/>
  <c r="N23" i="21"/>
  <c r="M22" i="21"/>
  <c r="M28" i="21"/>
  <c r="M25" i="21"/>
  <c r="M21" i="21" s="1"/>
  <c r="M31" i="21" s="1"/>
  <c r="O20" i="21"/>
  <c r="N20" i="21"/>
  <c r="P19" i="21"/>
  <c r="O18" i="21"/>
  <c r="N18" i="21"/>
  <c r="P16" i="21"/>
  <c r="P17" i="21"/>
  <c r="O14" i="21"/>
  <c r="N14" i="21"/>
  <c r="P12" i="21"/>
  <c r="P13" i="21"/>
  <c r="P11" i="21"/>
  <c r="O11" i="21"/>
  <c r="N11" i="21"/>
  <c r="L11" i="21"/>
  <c r="D11" i="21"/>
  <c r="P10" i="21"/>
  <c r="P8" i="21"/>
  <c r="P9" i="21"/>
  <c r="O9" i="21"/>
  <c r="F9" i="21"/>
  <c r="H12" i="21"/>
  <c r="M11" i="21"/>
  <c r="D13" i="21"/>
  <c r="N28" i="21" l="1"/>
  <c r="N25" i="21"/>
  <c r="N22" i="21"/>
  <c r="G11" i="21"/>
  <c r="F8" i="21"/>
  <c r="E24" i="21"/>
  <c r="N21" i="21" l="1"/>
  <c r="N31" i="21" s="1"/>
  <c r="Q35" i="21"/>
  <c r="D34" i="21"/>
  <c r="E34" i="21"/>
  <c r="F34" i="21"/>
  <c r="G34" i="21"/>
  <c r="H34" i="21"/>
  <c r="I34" i="21"/>
  <c r="J34" i="21"/>
  <c r="L34" i="21"/>
  <c r="O34" i="21"/>
  <c r="Q34" i="21"/>
  <c r="C35" i="21"/>
  <c r="Q31" i="21"/>
  <c r="C16" i="21"/>
  <c r="E20" i="21" l="1"/>
  <c r="C12" i="21" l="1"/>
  <c r="C13" i="21"/>
  <c r="E30" i="21"/>
  <c r="E27" i="21"/>
  <c r="E26" i="21"/>
  <c r="E23" i="21"/>
  <c r="E18" i="21" l="1"/>
  <c r="C9" i="21" l="1"/>
  <c r="C11" i="21" l="1"/>
  <c r="C10" i="21" l="1"/>
  <c r="E14" i="21" l="1"/>
  <c r="D33" i="21" l="1"/>
  <c r="E33" i="21"/>
  <c r="F33" i="21"/>
  <c r="G33" i="21"/>
  <c r="H33" i="21"/>
  <c r="I33" i="21"/>
  <c r="J33" i="21"/>
  <c r="O33" i="21"/>
  <c r="Q33" i="21"/>
  <c r="C33" i="21" l="1"/>
  <c r="Q28" i="21" l="1"/>
  <c r="Q25" i="21"/>
  <c r="Q22" i="21"/>
  <c r="Q21" i="21" l="1"/>
  <c r="K12" i="21" l="1"/>
  <c r="K18" i="21" l="1"/>
  <c r="P18" i="21" l="1"/>
  <c r="K17" i="21"/>
  <c r="P34" i="21" l="1"/>
  <c r="K13" i="21" l="1"/>
  <c r="K34" i="21" s="1"/>
  <c r="K10" i="21" l="1"/>
  <c r="L33" i="21" l="1"/>
  <c r="K14" i="21"/>
  <c r="P14" i="21"/>
  <c r="K11" i="21"/>
  <c r="K19" i="21" l="1"/>
  <c r="K23" i="21"/>
  <c r="K24" i="21"/>
  <c r="K26" i="21"/>
  <c r="K27" i="21"/>
  <c r="K29" i="21"/>
  <c r="K30" i="21"/>
  <c r="D22" i="21"/>
  <c r="E22" i="21"/>
  <c r="F22" i="21"/>
  <c r="G22" i="21"/>
  <c r="H22" i="21"/>
  <c r="I22" i="21"/>
  <c r="J22" i="21"/>
  <c r="D25" i="21"/>
  <c r="E25" i="21"/>
  <c r="F25" i="21"/>
  <c r="G25" i="21"/>
  <c r="H25" i="21"/>
  <c r="I25" i="21"/>
  <c r="J25" i="21"/>
  <c r="D28" i="21"/>
  <c r="E28" i="21"/>
  <c r="F28" i="21"/>
  <c r="G28" i="21"/>
  <c r="H28" i="21"/>
  <c r="I28" i="21"/>
  <c r="J28" i="21"/>
  <c r="C28" i="21"/>
  <c r="C25" i="21"/>
  <c r="C22" i="21"/>
  <c r="C21" i="21" s="1"/>
  <c r="F21" i="21" l="1"/>
  <c r="L25" i="21"/>
  <c r="L22" i="21"/>
  <c r="L28" i="21"/>
  <c r="P30" i="21"/>
  <c r="E21" i="21"/>
  <c r="P27" i="21"/>
  <c r="P26" i="21"/>
  <c r="P24" i="21"/>
  <c r="P23" i="21"/>
  <c r="O19" i="21"/>
  <c r="H21" i="21"/>
  <c r="J21" i="21"/>
  <c r="I21" i="21"/>
  <c r="G21" i="21"/>
  <c r="K28" i="21"/>
  <c r="K25" i="21"/>
  <c r="K22" i="21"/>
  <c r="D21" i="21"/>
  <c r="O28" i="21" l="1"/>
  <c r="P29" i="21"/>
  <c r="P28" i="21" s="1"/>
  <c r="P25" i="21"/>
  <c r="P22" i="21"/>
  <c r="D35" i="21"/>
  <c r="D31" i="21"/>
  <c r="G31" i="21"/>
  <c r="G35" i="21"/>
  <c r="I35" i="21"/>
  <c r="I31" i="21"/>
  <c r="J31" i="21"/>
  <c r="J35" i="21"/>
  <c r="H35" i="21"/>
  <c r="H31" i="21"/>
  <c r="F35" i="21"/>
  <c r="F31" i="21"/>
  <c r="E35" i="21"/>
  <c r="E31" i="21"/>
  <c r="O25" i="21"/>
  <c r="L21" i="21"/>
  <c r="O22" i="21"/>
  <c r="K21" i="21"/>
  <c r="K20" i="21"/>
  <c r="K8" i="21"/>
  <c r="P21" i="21" l="1"/>
  <c r="K35" i="21"/>
  <c r="L35" i="21"/>
  <c r="L31" i="21"/>
  <c r="O21" i="21"/>
  <c r="P20" i="21"/>
  <c r="K9" i="21"/>
  <c r="K31" i="21" s="1"/>
  <c r="O35" i="21" l="1"/>
  <c r="O31" i="21"/>
  <c r="K33" i="21"/>
  <c r="P33" i="21"/>
  <c r="P31" i="21"/>
  <c r="P35" i="21" l="1"/>
</calcChain>
</file>

<file path=xl/sharedStrings.xml><?xml version="1.0" encoding="utf-8"?>
<sst xmlns="http://schemas.openxmlformats.org/spreadsheetml/2006/main" count="65" uniqueCount="61">
  <si>
    <t>ВСЕГО</t>
  </si>
  <si>
    <t>Всего:</t>
  </si>
  <si>
    <t>№ п/п</t>
  </si>
  <si>
    <t>в том числе по результатам:</t>
  </si>
  <si>
    <t>иные нарушения</t>
  </si>
  <si>
    <t xml:space="preserve">Примечание: </t>
  </si>
  <si>
    <t>контрольных мероприятий</t>
  </si>
  <si>
    <t>экспертно-аналитических мероприятий</t>
  </si>
  <si>
    <t xml:space="preserve">Приложение № 3 к Отчету </t>
  </si>
  <si>
    <t>Мероприятие по внешнему муниципальному финансовому контролю</t>
  </si>
  <si>
    <t>экспертных мероприятий</t>
  </si>
  <si>
    <t>нарушения при осуществлении закупок</t>
  </si>
  <si>
    <t>неправомерное расходование средств местного бюджета</t>
  </si>
  <si>
    <t>нарушения ведения бухгалтерского учета, составления и предоставления бухгалтерской (финансовой) отчетности</t>
  </si>
  <si>
    <t>нецелевое использование бюджетных средств</t>
  </si>
  <si>
    <t>нарушения в сфере управления и распоряжения муниципальной собственностью</t>
  </si>
  <si>
    <t>доходы бюджета</t>
  </si>
  <si>
    <t>расходы бюджета</t>
  </si>
  <si>
    <t>4.</t>
  </si>
  <si>
    <t>3.</t>
  </si>
  <si>
    <t>2.</t>
  </si>
  <si>
    <t>1.</t>
  </si>
  <si>
    <t>5.</t>
  </si>
  <si>
    <t>6.</t>
  </si>
  <si>
    <t>7.</t>
  </si>
  <si>
    <t xml:space="preserve">  - 2026 год</t>
  </si>
  <si>
    <t>Сведения об объеме проверенных средств и устранении выявленных Контрольно-счетной палатой города Апатиты финансовых нарушений за 2024 год</t>
  </si>
  <si>
    <t>Отчет о результатах контрольного мероприятия «Аудит в сфере закупок в муниципальном бюджетном дошкольном образовательном учреждении № 21 г. Апатиты за 2023 год»</t>
  </si>
  <si>
    <t>Заключение от 19.02.2024 на проект решения Совета депутатов города Апатиты «О внесении изменений в решение Совета депутатов города Апатиты от 19.12.2023 № 672 «О городском бюджете на 2024 год и на плановый период 2025 и 2026 годов»</t>
  </si>
  <si>
    <t>Заключение от 24.06.2024 на проект решения Совета депутатов города Апатиты «О внесении изменений в решение Совета депутатов города Апатиты от 19.12.2023 № 672 «О городском бюджете на 2024 год и на плановый период 2025 и 2026 годов» (с изменениями, внесенными решением Совета депутатов города Апатиты от 27.02.2024 № 695)»</t>
  </si>
  <si>
    <t>Отчет о результатах контрольного мероприятия «Проверка законности и эффективности использования средств бюджета города Апатиты в 2022-2023 годах, выделенных на ремонт пустующих жилых помещений в целях дальнейшего предоставления его нуждающимся в улучшении жилищных условий, в рамках муниципальной программы «Управление муниципальным имуществом и земельными ресурсами, расположенными на территории муниципального образования город Апатиты с подведомственной территорией Мурманской области», с элементами аудита в сфере закупок товаров, работ, услуг»</t>
  </si>
  <si>
    <t>Отчет о результатам контрольного мероприятия «Осуществление контроля за законностью и эффективностью использования средств местного бюджета, выделенных в виде субсидии на иные цели на компенсацию расходов на оплату стоимости проезда и провоза багажа к месту использования отпуска и обратно лицам, работающим в муниципальных учреждениях, подведомственных Отделу по культуре и делам молодежи Администрации города Апатиты Мурманской области (выборочно)»</t>
  </si>
  <si>
    <t>Отчет по результатам контрольного мероприятия «Осуществление контроля за законностью и эффективностью использования средств городского бюджета, выделенных в виде субсидии на иные цели на компенсацию расходов на оплату стоимости проезда и провоза багажа к месту использования отпуска и обратно лицам, работающим в муниципальных учреждениях, подведомственных Управлению образования Администрации города Апатиты Мурманской области (выборочно)»</t>
  </si>
  <si>
    <t>Заключение от 08.10.2024 на проект решения Совета депутатов города Апатиты «О внесении изменений в решение Совета депутатов города Апатиты от 19.12.2023 № 672 «О городском бюджете на 2024 год и на плановый период 2025 и 2026 годов» (с изменениями, внесенными решением Совета депутатов города Апатиты от 27.02.2024 № 695, от 25.06.2024 № 768)»</t>
  </si>
  <si>
    <t>Заключение на проект решения Совета депутатов города Апатиты «О городском бюджете на 2025 год и на плановый период 2026 и 2027 годов», в том числе:</t>
  </si>
  <si>
    <t xml:space="preserve">  - 2025 год:</t>
  </si>
  <si>
    <t xml:space="preserve">  - 2027 год</t>
  </si>
  <si>
    <t>нарушения и недостатки при формировании  и рассмотрении бюджета (внесении изменений в бюджет)</t>
  </si>
  <si>
    <t>Отчет по результатам контрольного мероприятия «Проверка соблюдения порядка управления и распоряжения имуществом, закрепленным за муниципальным бюджетным учреждением Контора хозяйственно-эксплуатационного обслуживания Управления образования Администрации города Апатиты Мурманской области, и его использования в 2023 году»</t>
  </si>
  <si>
    <t>Заключение по результатам экспертно-аналитического мероприятия «Внешняя проверка годового отчета об исполнении городского бюджета за 2023 год с учетом данных внешней проверки бюджетной отчетности главных администраторов бюджетных средств»</t>
  </si>
  <si>
    <t>Заключение от 18.11.2024 на проект решения Совета депутатов города Апатиты «О внесении изменений в решение Совета депутатов города Апатиты от 19.12.2023 № 672 «О городском бюджете на 2024 год и на плановый период 2025 и 2026 годов» (с изменениями, внесенными решением Совета депутатов города Апатиты от 27.02.2024 № 695, от 25.06.2024 № 768, от 29.10.2024 № 16)»</t>
  </si>
  <si>
    <t>Заключение от 29.11.2024 о результатах экспертно-аналитического мероприятия «Анализ законности и эффективности использования средств городского бюджета, выделенных на оплату стоимости проезда и провоза багажа при переезде лиц (работников), а также членов их семей, при заключении (расторжении) трудовых договоров с организациями, финансируемыми из городского бюджета за 2021-2023 годы»</t>
  </si>
  <si>
    <t>Заключение от 13.12.2024 на проект решения Совета депутатов города Апатиты «О внесении изменений в решение Совета депутатов города Апатиты от 19.12.2023 № 672 «О городском бюджете на 2024 год и на плановый период 2025 и 2026 годов» (с изменениями, внесенными решением Совета депутатов города Апатиты от 27.02.2024 № 695, от 25.06.2024 № 768, от 29.10.2024 № 16, от 26.11.2024 № 47)»</t>
  </si>
  <si>
    <t>8.*</t>
  </si>
  <si>
    <t>Выявленные в 2024 году нарушения и недоработки, имеющие стоимостную оценку, тыс. рублей</t>
  </si>
  <si>
    <t>Объем проверенных (проанализированных) средств (тыс. рублей)</t>
  </si>
  <si>
    <t>Устранено финансо- вых наруше- ний, тыс. рублей (по состоянию на 31.12.2024)</t>
  </si>
  <si>
    <t>Отклон. (подлежащие устранению "-" устранено), тыс. рублей</t>
  </si>
  <si>
    <t>Общий объем средств городского бюджета, обладающий признаками неэффективного использования, тыс. рублей</t>
  </si>
  <si>
    <t>Возвращено средств в бюджет, тыс. рублей (по состоянию на 31.12.2024)</t>
  </si>
  <si>
    <t>Средства, подлежащие  возврату в бюджет, тыс. рублей</t>
  </si>
  <si>
    <t>10.</t>
  </si>
  <si>
    <t>11.</t>
  </si>
  <si>
    <t>12.</t>
  </si>
  <si>
    <t>9.**</t>
  </si>
  <si>
    <t>14.***</t>
  </si>
  <si>
    <t>***Проведенный анализ учитывает объем средств доходной и расходной частей проекта городского бюджета на 2025 год и плановый период 2026 и 2027 годов.</t>
  </si>
  <si>
    <t xml:space="preserve">**Проведенный анализ учитывает исполнение доходной и расходной частей бюджета города Апатиты за 2023 год при проведении внешней проверки годового отчета об исполнении городского бюджета за 2023 год </t>
  </si>
  <si>
    <t>Заключение по результатам экспертно-аналитического мероприятия «Внешняя проверка бюджетной отчетности главных администраторов бюджетных средств»</t>
  </si>
  <si>
    <t>*Проведенный анализ учитывает исполнение доходной и расходной частей бюджета города Апатиты за 2023 год при проведении внешней проверки бюджетной отчетности главных администраторов бюджетных средств</t>
  </si>
  <si>
    <t>Финансовые нарушения, подлежащие устранению, тыс. рублей (по состоянию на 31.12.2024)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</si>
</sst>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9.5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justify" wrapText="1"/>
    </xf>
    <xf numFmtId="0" fontId="4" fillId="0" borderId="0" xfId="0" applyFont="1" applyFill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6" fillId="0" borderId="0" xfId="0" applyFont="1" applyFill="1"/>
    <xf numFmtId="3" fontId="5" fillId="0" borderId="0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Fill="1" applyBorder="1"/>
    <xf numFmtId="164" fontId="4" fillId="0" borderId="3" xfId="0" applyNumberFormat="1" applyFont="1" applyFill="1" applyBorder="1" applyAlignment="1">
      <alignment vertical="center"/>
    </xf>
    <xf numFmtId="164" fontId="2" fillId="0" borderId="0" xfId="0" applyNumberFormat="1" applyFont="1" applyFill="1" applyBorder="1"/>
    <xf numFmtId="3" fontId="3" fillId="0" borderId="0" xfId="0" applyNumberFormat="1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right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164" fontId="4" fillId="3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/>
    <xf numFmtId="164" fontId="7" fillId="0" borderId="0" xfId="0" applyNumberFormat="1" applyFont="1" applyAlignment="1">
      <alignment wrapText="1"/>
    </xf>
    <xf numFmtId="3" fontId="3" fillId="0" borderId="0" xfId="0" applyNumberFormat="1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justify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 indent="3"/>
    </xf>
    <xf numFmtId="0" fontId="3" fillId="2" borderId="6" xfId="0" applyFont="1" applyFill="1" applyBorder="1" applyAlignment="1">
      <alignment horizontal="left" vertical="center" wrapText="1" indent="3"/>
    </xf>
    <xf numFmtId="0" fontId="7" fillId="0" borderId="0" xfId="0" applyFont="1" applyAlignment="1">
      <alignment wrapText="1"/>
    </xf>
    <xf numFmtId="164" fontId="2" fillId="0" borderId="0" xfId="0" applyNumberFormat="1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  <color rgb="FFCCFFCC"/>
      <color rgb="FF99FF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14"/>
  <sheetViews>
    <sheetView tabSelected="1" zoomScale="80" zoomScaleNormal="80" workbookViewId="0">
      <pane xSplit="2" ySplit="7" topLeftCell="E25" activePane="bottomRight" state="frozen"/>
      <selection pane="topRight" activeCell="E1" sqref="E1"/>
      <selection pane="bottomLeft" activeCell="A9" sqref="A9"/>
      <selection pane="bottomRight" sqref="A1:Q40"/>
    </sheetView>
  </sheetViews>
  <sheetFormatPr defaultColWidth="9.140625" defaultRowHeight="12.75" x14ac:dyDescent="0.2"/>
  <cols>
    <col min="1" max="1" width="6.42578125" style="14" customWidth="1"/>
    <col min="2" max="2" width="47.28515625" style="2" customWidth="1"/>
    <col min="3" max="3" width="12.5703125" style="14" bestFit="1" customWidth="1"/>
    <col min="4" max="4" width="11.7109375" style="14" customWidth="1"/>
    <col min="5" max="5" width="12.7109375" style="14" customWidth="1"/>
    <col min="6" max="6" width="9.7109375" style="14" customWidth="1"/>
    <col min="7" max="7" width="12.42578125" style="14" customWidth="1"/>
    <col min="8" max="8" width="13.140625" style="14" customWidth="1"/>
    <col min="9" max="9" width="12.42578125" style="14" customWidth="1"/>
    <col min="10" max="10" width="9.7109375" style="14" customWidth="1"/>
    <col min="11" max="11" width="9.42578125" style="14" customWidth="1"/>
    <col min="12" max="14" width="11.42578125" style="14" customWidth="1"/>
    <col min="15" max="15" width="10.42578125" style="14" customWidth="1"/>
    <col min="16" max="16" width="12.140625" style="14" customWidth="1"/>
    <col min="17" max="17" width="13.28515625" style="14" customWidth="1"/>
    <col min="18" max="16384" width="9.140625" style="14"/>
  </cols>
  <sheetData>
    <row r="1" spans="1:17" s="1" customFormat="1" ht="15" customHeight="1" x14ac:dyDescent="0.2">
      <c r="B1" s="2"/>
      <c r="J1" s="51" t="s">
        <v>8</v>
      </c>
      <c r="K1" s="51"/>
      <c r="L1" s="51"/>
      <c r="M1" s="51"/>
      <c r="N1" s="51"/>
      <c r="O1" s="51"/>
      <c r="P1" s="51"/>
      <c r="Q1" s="51"/>
    </row>
    <row r="2" spans="1:17" s="1" customFormat="1" x14ac:dyDescent="0.2">
      <c r="B2" s="2"/>
      <c r="J2" s="18"/>
      <c r="K2" s="18"/>
      <c r="L2" s="20"/>
      <c r="M2" s="35"/>
      <c r="N2" s="35"/>
      <c r="O2" s="18"/>
      <c r="P2" s="51"/>
      <c r="Q2" s="51"/>
    </row>
    <row r="3" spans="1:17" s="1" customFormat="1" x14ac:dyDescent="0.2">
      <c r="B3" s="2"/>
    </row>
    <row r="4" spans="1:17" s="1" customFormat="1" ht="30.6" customHeight="1" x14ac:dyDescent="0.2">
      <c r="A4" s="58" t="s">
        <v>26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7" s="1" customFormat="1" ht="13.5" customHeight="1" x14ac:dyDescent="0.2">
      <c r="B5" s="3"/>
    </row>
    <row r="6" spans="1:17" s="10" customFormat="1" ht="33.75" customHeight="1" x14ac:dyDescent="0.2">
      <c r="A6" s="53" t="s">
        <v>2</v>
      </c>
      <c r="B6" s="53" t="s">
        <v>9</v>
      </c>
      <c r="C6" s="53" t="s">
        <v>45</v>
      </c>
      <c r="D6" s="59" t="s">
        <v>44</v>
      </c>
      <c r="E6" s="60"/>
      <c r="F6" s="60"/>
      <c r="G6" s="60"/>
      <c r="H6" s="60"/>
      <c r="I6" s="60"/>
      <c r="J6" s="60"/>
      <c r="K6" s="61"/>
      <c r="L6" s="53" t="s">
        <v>50</v>
      </c>
      <c r="M6" s="53" t="s">
        <v>49</v>
      </c>
      <c r="N6" s="53" t="s">
        <v>60</v>
      </c>
      <c r="O6" s="53" t="s">
        <v>46</v>
      </c>
      <c r="P6" s="53" t="s">
        <v>47</v>
      </c>
      <c r="Q6" s="53" t="s">
        <v>48</v>
      </c>
    </row>
    <row r="7" spans="1:17" s="10" customFormat="1" ht="108.75" customHeight="1" x14ac:dyDescent="0.2">
      <c r="A7" s="54"/>
      <c r="B7" s="54"/>
      <c r="C7" s="54"/>
      <c r="D7" s="29" t="s">
        <v>14</v>
      </c>
      <c r="E7" s="32" t="s">
        <v>37</v>
      </c>
      <c r="F7" s="25" t="s">
        <v>11</v>
      </c>
      <c r="G7" s="31" t="s">
        <v>13</v>
      </c>
      <c r="H7" s="31" t="s">
        <v>15</v>
      </c>
      <c r="I7" s="27" t="s">
        <v>12</v>
      </c>
      <c r="J7" s="21" t="s">
        <v>4</v>
      </c>
      <c r="K7" s="19" t="s">
        <v>0</v>
      </c>
      <c r="L7" s="54"/>
      <c r="M7" s="54"/>
      <c r="N7" s="54"/>
      <c r="O7" s="54"/>
      <c r="P7" s="54"/>
      <c r="Q7" s="54"/>
    </row>
    <row r="8" spans="1:17" s="10" customFormat="1" ht="61.5" customHeight="1" x14ac:dyDescent="0.2">
      <c r="A8" s="36" t="s">
        <v>21</v>
      </c>
      <c r="B8" s="37" t="s">
        <v>27</v>
      </c>
      <c r="C8" s="13">
        <v>5695.3</v>
      </c>
      <c r="D8" s="38">
        <v>0</v>
      </c>
      <c r="E8" s="38">
        <v>0</v>
      </c>
      <c r="F8" s="38">
        <f>388.6+2283.354</f>
        <v>2671.9539999999997</v>
      </c>
      <c r="G8" s="38">
        <v>0</v>
      </c>
      <c r="H8" s="38">
        <v>0</v>
      </c>
      <c r="I8" s="38">
        <v>0</v>
      </c>
      <c r="J8" s="38">
        <v>0</v>
      </c>
      <c r="K8" s="39">
        <f t="shared" ref="K8:K20" si="0">SUM(D8:J8)</f>
        <v>2671.9539999999997</v>
      </c>
      <c r="L8" s="40">
        <v>0</v>
      </c>
      <c r="M8" s="40">
        <v>0</v>
      </c>
      <c r="N8" s="40">
        <v>0</v>
      </c>
      <c r="O8" s="41">
        <v>0</v>
      </c>
      <c r="P8" s="13">
        <f>N8-O8</f>
        <v>0</v>
      </c>
      <c r="Q8" s="42">
        <v>0</v>
      </c>
    </row>
    <row r="9" spans="1:17" s="9" customFormat="1" ht="175.5" customHeight="1" x14ac:dyDescent="0.2">
      <c r="A9" s="43" t="s">
        <v>20</v>
      </c>
      <c r="B9" s="44" t="s">
        <v>30</v>
      </c>
      <c r="C9" s="13">
        <f>7798.2+12192</f>
        <v>19990.2</v>
      </c>
      <c r="D9" s="12">
        <v>0</v>
      </c>
      <c r="E9" s="12">
        <v>0</v>
      </c>
      <c r="F9" s="12">
        <f>50.9+110.9</f>
        <v>161.80000000000001</v>
      </c>
      <c r="G9" s="12">
        <v>35</v>
      </c>
      <c r="H9" s="12">
        <v>0</v>
      </c>
      <c r="I9" s="12">
        <v>0</v>
      </c>
      <c r="J9" s="12">
        <v>0</v>
      </c>
      <c r="K9" s="39">
        <f t="shared" si="0"/>
        <v>196.8</v>
      </c>
      <c r="L9" s="39">
        <v>0</v>
      </c>
      <c r="M9" s="39">
        <v>0</v>
      </c>
      <c r="N9" s="39">
        <v>110.9</v>
      </c>
      <c r="O9" s="13">
        <f>N9</f>
        <v>110.9</v>
      </c>
      <c r="P9" s="13">
        <f>N9-O9</f>
        <v>0</v>
      </c>
      <c r="Q9" s="45">
        <v>0</v>
      </c>
    </row>
    <row r="10" spans="1:17" s="9" customFormat="1" ht="149.25" customHeight="1" x14ac:dyDescent="0.2">
      <c r="A10" s="43" t="s">
        <v>19</v>
      </c>
      <c r="B10" s="44" t="s">
        <v>31</v>
      </c>
      <c r="C10" s="13">
        <f>564.2+344.1</f>
        <v>908.30000000000007</v>
      </c>
      <c r="D10" s="12">
        <v>41.6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39">
        <f t="shared" ref="K10:K18" si="1">SUM(D10:J10)</f>
        <v>41.6</v>
      </c>
      <c r="L10" s="39">
        <v>0</v>
      </c>
      <c r="M10" s="39">
        <v>0</v>
      </c>
      <c r="N10" s="39">
        <v>41.6</v>
      </c>
      <c r="O10" s="13">
        <v>41.6</v>
      </c>
      <c r="P10" s="13">
        <f>N10-O10</f>
        <v>0</v>
      </c>
      <c r="Q10" s="45">
        <v>0</v>
      </c>
    </row>
    <row r="11" spans="1:17" s="9" customFormat="1" ht="134.25" customHeight="1" x14ac:dyDescent="0.2">
      <c r="A11" s="43" t="s">
        <v>18</v>
      </c>
      <c r="B11" s="44" t="s">
        <v>32</v>
      </c>
      <c r="C11" s="13">
        <f>857.4+712.6</f>
        <v>1570</v>
      </c>
      <c r="D11" s="12">
        <f>0.9+7+17.3+0.22+3.18+12+16</f>
        <v>56.6</v>
      </c>
      <c r="E11" s="12">
        <v>0</v>
      </c>
      <c r="F11" s="12">
        <v>0</v>
      </c>
      <c r="G11" s="12">
        <f>19.1</f>
        <v>19.100000000000001</v>
      </c>
      <c r="H11" s="12">
        <v>0</v>
      </c>
      <c r="I11" s="12">
        <v>0</v>
      </c>
      <c r="J11" s="12">
        <v>0</v>
      </c>
      <c r="K11" s="39">
        <f t="shared" si="1"/>
        <v>75.7</v>
      </c>
      <c r="L11" s="39">
        <f>56.6-12-16</f>
        <v>28.6</v>
      </c>
      <c r="M11" s="39">
        <f>3.4</f>
        <v>3.4</v>
      </c>
      <c r="N11" s="39">
        <f>75.7-28.6</f>
        <v>47.1</v>
      </c>
      <c r="O11" s="13">
        <f>N11</f>
        <v>47.1</v>
      </c>
      <c r="P11" s="13">
        <f>N11-O11</f>
        <v>0</v>
      </c>
      <c r="Q11" s="45">
        <v>0</v>
      </c>
    </row>
    <row r="12" spans="1:17" s="9" customFormat="1" ht="106.5" customHeight="1" x14ac:dyDescent="0.2">
      <c r="A12" s="43" t="s">
        <v>22</v>
      </c>
      <c r="B12" s="44" t="s">
        <v>38</v>
      </c>
      <c r="C12" s="13">
        <f>57763.6</f>
        <v>57763.6</v>
      </c>
      <c r="D12" s="12">
        <v>0</v>
      </c>
      <c r="E12" s="12">
        <v>0</v>
      </c>
      <c r="F12" s="12">
        <v>0</v>
      </c>
      <c r="G12" s="12">
        <v>0</v>
      </c>
      <c r="H12" s="12">
        <f>159.4+628.9+532.2</f>
        <v>1320.5</v>
      </c>
      <c r="I12" s="12">
        <v>0</v>
      </c>
      <c r="J12" s="12">
        <v>0</v>
      </c>
      <c r="K12" s="39">
        <f t="shared" ref="K12" si="2">SUM(D12:J12)</f>
        <v>1320.5</v>
      </c>
      <c r="L12" s="39">
        <v>0</v>
      </c>
      <c r="M12" s="39">
        <v>0</v>
      </c>
      <c r="N12" s="39">
        <v>0</v>
      </c>
      <c r="O12" s="13">
        <v>0</v>
      </c>
      <c r="P12" s="13">
        <f t="shared" ref="P12:P20" si="3">N12-O12</f>
        <v>0</v>
      </c>
      <c r="Q12" s="45">
        <v>0</v>
      </c>
    </row>
    <row r="13" spans="1:17" s="9" customFormat="1" ht="120" customHeight="1" x14ac:dyDescent="0.2">
      <c r="A13" s="43" t="s">
        <v>23</v>
      </c>
      <c r="B13" s="44" t="s">
        <v>41</v>
      </c>
      <c r="C13" s="13">
        <f>159.1+147.4+436.4+8.4</f>
        <v>751.3</v>
      </c>
      <c r="D13" s="12">
        <f>29.6+239.5</f>
        <v>269.10000000000002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39">
        <f t="shared" si="1"/>
        <v>269.10000000000002</v>
      </c>
      <c r="L13" s="39">
        <v>269.10000000000002</v>
      </c>
      <c r="M13" s="39">
        <v>0</v>
      </c>
      <c r="N13" s="39">
        <v>0</v>
      </c>
      <c r="O13" s="13">
        <v>0</v>
      </c>
      <c r="P13" s="13">
        <f t="shared" si="3"/>
        <v>0</v>
      </c>
      <c r="Q13" s="45">
        <v>0</v>
      </c>
    </row>
    <row r="14" spans="1:17" s="9" customFormat="1" ht="69.75" customHeight="1" x14ac:dyDescent="0.2">
      <c r="A14" s="43" t="s">
        <v>24</v>
      </c>
      <c r="B14" s="44" t="s">
        <v>28</v>
      </c>
      <c r="C14" s="13">
        <v>0</v>
      </c>
      <c r="D14" s="12">
        <v>0</v>
      </c>
      <c r="E14" s="12">
        <f>730+796.4+796.4+5532.5+1500+1549.9</f>
        <v>10905.199999999999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39">
        <f t="shared" si="1"/>
        <v>10905.199999999999</v>
      </c>
      <c r="L14" s="13">
        <v>0</v>
      </c>
      <c r="M14" s="13">
        <v>0</v>
      </c>
      <c r="N14" s="13">
        <f>730+796.4+796.4+5532.5+1500+1549.9</f>
        <v>10905.199999999999</v>
      </c>
      <c r="O14" s="13">
        <f>730+796.4+796.4+5532.5+1500+1549.9</f>
        <v>10905.199999999999</v>
      </c>
      <c r="P14" s="13">
        <f t="shared" si="3"/>
        <v>0</v>
      </c>
      <c r="Q14" s="45">
        <v>0</v>
      </c>
    </row>
    <row r="15" spans="1:17" s="9" customFormat="1" ht="58.5" customHeight="1" x14ac:dyDescent="0.2">
      <c r="A15" s="43" t="s">
        <v>43</v>
      </c>
      <c r="B15" s="44" t="s">
        <v>58</v>
      </c>
      <c r="C15" s="13">
        <f>3299018.7+3347278.7</f>
        <v>6646297.4000000004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39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45">
        <v>0</v>
      </c>
    </row>
    <row r="16" spans="1:17" s="9" customFormat="1" ht="84" customHeight="1" x14ac:dyDescent="0.2">
      <c r="A16" s="43" t="s">
        <v>54</v>
      </c>
      <c r="B16" s="44" t="s">
        <v>39</v>
      </c>
      <c r="C16" s="13">
        <f>3299018.7+3347278.7</f>
        <v>6646297.4000000004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39">
        <v>0</v>
      </c>
      <c r="L16" s="39">
        <v>0</v>
      </c>
      <c r="M16" s="39">
        <v>0</v>
      </c>
      <c r="N16" s="39">
        <v>0</v>
      </c>
      <c r="O16" s="13">
        <v>0</v>
      </c>
      <c r="P16" s="13">
        <f t="shared" si="3"/>
        <v>0</v>
      </c>
      <c r="Q16" s="45">
        <v>0</v>
      </c>
    </row>
    <row r="17" spans="1:18" s="9" customFormat="1" ht="95.25" customHeight="1" x14ac:dyDescent="0.2">
      <c r="A17" s="43" t="s">
        <v>51</v>
      </c>
      <c r="B17" s="44" t="s">
        <v>29</v>
      </c>
      <c r="C17" s="13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39">
        <f t="shared" si="1"/>
        <v>0</v>
      </c>
      <c r="L17" s="39">
        <v>0</v>
      </c>
      <c r="M17" s="39">
        <v>0</v>
      </c>
      <c r="N17" s="39">
        <v>0</v>
      </c>
      <c r="O17" s="13">
        <v>0</v>
      </c>
      <c r="P17" s="13">
        <f t="shared" si="3"/>
        <v>0</v>
      </c>
      <c r="Q17" s="45">
        <v>595</v>
      </c>
    </row>
    <row r="18" spans="1:18" s="9" customFormat="1" ht="107.25" customHeight="1" x14ac:dyDescent="0.2">
      <c r="A18" s="43" t="s">
        <v>52</v>
      </c>
      <c r="B18" s="44" t="s">
        <v>33</v>
      </c>
      <c r="C18" s="13">
        <v>0</v>
      </c>
      <c r="D18" s="12">
        <v>0</v>
      </c>
      <c r="E18" s="12">
        <f>2197.9</f>
        <v>2197.9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39">
        <f t="shared" si="1"/>
        <v>2197.9</v>
      </c>
      <c r="L18" s="39">
        <v>0</v>
      </c>
      <c r="M18" s="39">
        <v>0</v>
      </c>
      <c r="N18" s="39">
        <f>E18</f>
        <v>2197.9</v>
      </c>
      <c r="O18" s="13">
        <f>N18</f>
        <v>2197.9</v>
      </c>
      <c r="P18" s="13">
        <f t="shared" si="3"/>
        <v>0</v>
      </c>
      <c r="Q18" s="45">
        <v>190</v>
      </c>
    </row>
    <row r="19" spans="1:18" s="9" customFormat="1" ht="105.75" customHeight="1" x14ac:dyDescent="0.2">
      <c r="A19" s="43" t="s">
        <v>53</v>
      </c>
      <c r="B19" s="44" t="s">
        <v>40</v>
      </c>
      <c r="C19" s="13">
        <v>0</v>
      </c>
      <c r="D19" s="12">
        <v>0</v>
      </c>
      <c r="E19" s="12">
        <v>146.5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39">
        <f t="shared" si="0"/>
        <v>146.5</v>
      </c>
      <c r="L19" s="39">
        <v>0</v>
      </c>
      <c r="M19" s="39">
        <v>0</v>
      </c>
      <c r="N19" s="39">
        <v>0</v>
      </c>
      <c r="O19" s="13">
        <f>L19</f>
        <v>0</v>
      </c>
      <c r="P19" s="13">
        <f t="shared" si="3"/>
        <v>0</v>
      </c>
      <c r="Q19" s="45">
        <v>146.6</v>
      </c>
    </row>
    <row r="20" spans="1:18" s="9" customFormat="1" ht="120.75" customHeight="1" x14ac:dyDescent="0.2">
      <c r="A20" s="43">
        <v>13</v>
      </c>
      <c r="B20" s="44" t="s">
        <v>42</v>
      </c>
      <c r="C20" s="13">
        <v>0</v>
      </c>
      <c r="D20" s="12">
        <v>0</v>
      </c>
      <c r="E20" s="12">
        <f>60+93.8</f>
        <v>153.80000000000001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39">
        <f t="shared" si="0"/>
        <v>153.80000000000001</v>
      </c>
      <c r="L20" s="39">
        <v>0</v>
      </c>
      <c r="M20" s="39">
        <v>0</v>
      </c>
      <c r="N20" s="39">
        <f>60</f>
        <v>60</v>
      </c>
      <c r="O20" s="13">
        <f>60</f>
        <v>60</v>
      </c>
      <c r="P20" s="13">
        <f t="shared" si="3"/>
        <v>0</v>
      </c>
      <c r="Q20" s="45">
        <v>208</v>
      </c>
    </row>
    <row r="21" spans="1:18" s="9" customFormat="1" ht="57.75" customHeight="1" x14ac:dyDescent="0.2">
      <c r="A21" s="46" t="s">
        <v>55</v>
      </c>
      <c r="B21" s="44" t="s">
        <v>34</v>
      </c>
      <c r="C21" s="13">
        <f>C22+C25+C28</f>
        <v>21870155</v>
      </c>
      <c r="D21" s="13">
        <f t="shared" ref="D21:J21" si="4">D22+D25+D28</f>
        <v>0</v>
      </c>
      <c r="E21" s="13">
        <f>E22+E25+E28</f>
        <v>106528.3</v>
      </c>
      <c r="F21" s="13">
        <f t="shared" si="4"/>
        <v>0</v>
      </c>
      <c r="G21" s="13">
        <f t="shared" si="4"/>
        <v>0</v>
      </c>
      <c r="H21" s="13">
        <f t="shared" si="4"/>
        <v>0</v>
      </c>
      <c r="I21" s="13">
        <f t="shared" si="4"/>
        <v>0</v>
      </c>
      <c r="J21" s="13">
        <f t="shared" si="4"/>
        <v>0</v>
      </c>
      <c r="K21" s="13">
        <f>SUM(D21:J21)</f>
        <v>106528.3</v>
      </c>
      <c r="L21" s="39">
        <f>L22+L25+L28</f>
        <v>0</v>
      </c>
      <c r="M21" s="39">
        <f t="shared" ref="M21:N21" si="5">M22+M25+M28</f>
        <v>0</v>
      </c>
      <c r="N21" s="39">
        <f t="shared" si="5"/>
        <v>106528.3</v>
      </c>
      <c r="O21" s="39">
        <f>O22+O25+O28</f>
        <v>106528.3</v>
      </c>
      <c r="P21" s="39">
        <f t="shared" ref="P21:Q21" si="6">P22+P25+P28</f>
        <v>0</v>
      </c>
      <c r="Q21" s="45">
        <f t="shared" si="6"/>
        <v>7186.2000000000007</v>
      </c>
    </row>
    <row r="22" spans="1:18" s="9" customFormat="1" ht="13.5" x14ac:dyDescent="0.2">
      <c r="A22" s="43"/>
      <c r="B22" s="47" t="s">
        <v>35</v>
      </c>
      <c r="C22" s="48">
        <f>C23+C24</f>
        <v>7376323.4000000004</v>
      </c>
      <c r="D22" s="48">
        <f t="shared" ref="D22:J22" si="7">D23+D24</f>
        <v>0</v>
      </c>
      <c r="E22" s="48">
        <f t="shared" si="7"/>
        <v>61516.800000000003</v>
      </c>
      <c r="F22" s="48">
        <f t="shared" si="7"/>
        <v>0</v>
      </c>
      <c r="G22" s="48">
        <f t="shared" si="7"/>
        <v>0</v>
      </c>
      <c r="H22" s="48">
        <f t="shared" si="7"/>
        <v>0</v>
      </c>
      <c r="I22" s="48">
        <f t="shared" si="7"/>
        <v>0</v>
      </c>
      <c r="J22" s="48">
        <f t="shared" si="7"/>
        <v>0</v>
      </c>
      <c r="K22" s="48">
        <f t="shared" ref="K22:K30" si="8">SUM(D22:J22)</f>
        <v>61516.800000000003</v>
      </c>
      <c r="L22" s="49">
        <f>L23+L24</f>
        <v>0</v>
      </c>
      <c r="M22" s="49">
        <f t="shared" ref="M22:N22" si="9">M23+M24</f>
        <v>0</v>
      </c>
      <c r="N22" s="49">
        <f t="shared" si="9"/>
        <v>61516.800000000003</v>
      </c>
      <c r="O22" s="50">
        <f>O23+O24</f>
        <v>61516.800000000003</v>
      </c>
      <c r="P22" s="50">
        <f t="shared" ref="P22:Q22" si="10">P23+P24</f>
        <v>0</v>
      </c>
      <c r="Q22" s="50">
        <f t="shared" si="10"/>
        <v>2395.4</v>
      </c>
      <c r="R22" s="33"/>
    </row>
    <row r="23" spans="1:18" s="9" customFormat="1" x14ac:dyDescent="0.2">
      <c r="A23" s="43"/>
      <c r="B23" s="44" t="s">
        <v>16</v>
      </c>
      <c r="C23" s="12">
        <v>3664867.9</v>
      </c>
      <c r="D23" s="12">
        <v>0</v>
      </c>
      <c r="E23" s="12">
        <f>35876.2</f>
        <v>35876.199999999997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f t="shared" si="8"/>
        <v>35876.199999999997</v>
      </c>
      <c r="L23" s="39">
        <v>0</v>
      </c>
      <c r="M23" s="39">
        <v>0</v>
      </c>
      <c r="N23" s="39">
        <f>35876.2</f>
        <v>35876.199999999997</v>
      </c>
      <c r="O23" s="50">
        <f>N23</f>
        <v>35876.199999999997</v>
      </c>
      <c r="P23" s="12">
        <f>N23-O23</f>
        <v>0</v>
      </c>
      <c r="Q23" s="45">
        <v>0</v>
      </c>
    </row>
    <row r="24" spans="1:18" s="9" customFormat="1" x14ac:dyDescent="0.2">
      <c r="A24" s="43"/>
      <c r="B24" s="44" t="s">
        <v>17</v>
      </c>
      <c r="C24" s="12">
        <v>3711455.5</v>
      </c>
      <c r="D24" s="12">
        <v>0</v>
      </c>
      <c r="E24" s="12">
        <f>4361+0.3+3172.3+16097.2+325.9+13+1638.3+32.6</f>
        <v>25640.600000000002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f t="shared" si="8"/>
        <v>25640.600000000002</v>
      </c>
      <c r="L24" s="39">
        <v>0</v>
      </c>
      <c r="M24" s="39">
        <v>0</v>
      </c>
      <c r="N24" s="39">
        <f>4361+0.3+3172.3+16097.2+325.9+13+1638.3+32.6</f>
        <v>25640.600000000002</v>
      </c>
      <c r="O24" s="50">
        <f>N24</f>
        <v>25640.600000000002</v>
      </c>
      <c r="P24" s="12">
        <f>N24-O24</f>
        <v>0</v>
      </c>
      <c r="Q24" s="45">
        <v>2395.4</v>
      </c>
    </row>
    <row r="25" spans="1:18" s="9" customFormat="1" ht="13.5" x14ac:dyDescent="0.2">
      <c r="A25" s="43"/>
      <c r="B25" s="47" t="s">
        <v>25</v>
      </c>
      <c r="C25" s="48">
        <f>C26+C27</f>
        <v>7358115.5999999996</v>
      </c>
      <c r="D25" s="48">
        <f t="shared" ref="D25:J25" si="11">D26+D27</f>
        <v>0</v>
      </c>
      <c r="E25" s="48">
        <f t="shared" si="11"/>
        <v>21704.7</v>
      </c>
      <c r="F25" s="48">
        <f t="shared" si="11"/>
        <v>0</v>
      </c>
      <c r="G25" s="48">
        <f t="shared" si="11"/>
        <v>0</v>
      </c>
      <c r="H25" s="48">
        <f t="shared" si="11"/>
        <v>0</v>
      </c>
      <c r="I25" s="48">
        <f t="shared" si="11"/>
        <v>0</v>
      </c>
      <c r="J25" s="48">
        <f t="shared" si="11"/>
        <v>0</v>
      </c>
      <c r="K25" s="48">
        <f t="shared" si="8"/>
        <v>21704.7</v>
      </c>
      <c r="L25" s="49">
        <f>L26+L27</f>
        <v>0</v>
      </c>
      <c r="M25" s="49">
        <f t="shared" ref="M25:N25" si="12">M26+M27</f>
        <v>0</v>
      </c>
      <c r="N25" s="49">
        <f t="shared" si="12"/>
        <v>21704.7</v>
      </c>
      <c r="O25" s="50">
        <f>O26+O27</f>
        <v>21704.7</v>
      </c>
      <c r="P25" s="50">
        <f t="shared" ref="P25:Q25" si="13">P26+P27</f>
        <v>0</v>
      </c>
      <c r="Q25" s="50">
        <f t="shared" si="13"/>
        <v>2395.4</v>
      </c>
    </row>
    <row r="26" spans="1:18" s="9" customFormat="1" x14ac:dyDescent="0.2">
      <c r="A26" s="43"/>
      <c r="B26" s="44" t="s">
        <v>16</v>
      </c>
      <c r="C26" s="12">
        <v>3650400.3</v>
      </c>
      <c r="D26" s="12">
        <v>0</v>
      </c>
      <c r="E26" s="12">
        <f>907.3</f>
        <v>907.3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f t="shared" si="8"/>
        <v>907.3</v>
      </c>
      <c r="L26" s="39">
        <v>0</v>
      </c>
      <c r="M26" s="39">
        <v>0</v>
      </c>
      <c r="N26" s="39">
        <f>907.3</f>
        <v>907.3</v>
      </c>
      <c r="O26" s="50">
        <f>N26</f>
        <v>907.3</v>
      </c>
      <c r="P26" s="12">
        <f>N26-O26</f>
        <v>0</v>
      </c>
      <c r="Q26" s="45">
        <v>0</v>
      </c>
    </row>
    <row r="27" spans="1:18" s="9" customFormat="1" x14ac:dyDescent="0.2">
      <c r="A27" s="43"/>
      <c r="B27" s="44" t="s">
        <v>17</v>
      </c>
      <c r="C27" s="12">
        <v>3707715.3</v>
      </c>
      <c r="D27" s="12">
        <v>0</v>
      </c>
      <c r="E27" s="12">
        <f>4361+0.3+16097.2+325.9+13</f>
        <v>20797.400000000001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f t="shared" si="8"/>
        <v>20797.400000000001</v>
      </c>
      <c r="L27" s="39">
        <v>0</v>
      </c>
      <c r="M27" s="39">
        <v>0</v>
      </c>
      <c r="N27" s="39">
        <f>4361+0.3+16097.2+325.9+13</f>
        <v>20797.400000000001</v>
      </c>
      <c r="O27" s="50">
        <f>N27</f>
        <v>20797.400000000001</v>
      </c>
      <c r="P27" s="12">
        <f>N27-O27</f>
        <v>0</v>
      </c>
      <c r="Q27" s="45">
        <v>2395.4</v>
      </c>
    </row>
    <row r="28" spans="1:18" s="9" customFormat="1" ht="13.5" x14ac:dyDescent="0.2">
      <c r="A28" s="43"/>
      <c r="B28" s="47" t="s">
        <v>36</v>
      </c>
      <c r="C28" s="48">
        <f>C29+C30</f>
        <v>7135716</v>
      </c>
      <c r="D28" s="48">
        <f t="shared" ref="D28:J28" si="14">D29+D30</f>
        <v>0</v>
      </c>
      <c r="E28" s="48">
        <f t="shared" si="14"/>
        <v>23306.800000000003</v>
      </c>
      <c r="F28" s="48">
        <f t="shared" si="14"/>
        <v>0</v>
      </c>
      <c r="G28" s="48">
        <f t="shared" si="14"/>
        <v>0</v>
      </c>
      <c r="H28" s="48">
        <f t="shared" si="14"/>
        <v>0</v>
      </c>
      <c r="I28" s="48">
        <f t="shared" si="14"/>
        <v>0</v>
      </c>
      <c r="J28" s="48">
        <f t="shared" si="14"/>
        <v>0</v>
      </c>
      <c r="K28" s="48">
        <f t="shared" si="8"/>
        <v>23306.800000000003</v>
      </c>
      <c r="L28" s="49">
        <f>L29+L30</f>
        <v>0</v>
      </c>
      <c r="M28" s="49">
        <f t="shared" ref="M28:N28" si="15">M29+M30</f>
        <v>0</v>
      </c>
      <c r="N28" s="49">
        <f t="shared" si="15"/>
        <v>23306.800000000003</v>
      </c>
      <c r="O28" s="50">
        <f>O29+O30</f>
        <v>23306.800000000003</v>
      </c>
      <c r="P28" s="50">
        <f t="shared" ref="P28:Q28" si="16">P29+P30</f>
        <v>0</v>
      </c>
      <c r="Q28" s="50">
        <f t="shared" si="16"/>
        <v>2395.4</v>
      </c>
    </row>
    <row r="29" spans="1:18" s="9" customFormat="1" x14ac:dyDescent="0.2">
      <c r="A29" s="43"/>
      <c r="B29" s="44" t="s">
        <v>16</v>
      </c>
      <c r="C29" s="12">
        <v>3449643</v>
      </c>
      <c r="D29" s="12">
        <v>0</v>
      </c>
      <c r="E29" s="12">
        <v>2509.4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f t="shared" si="8"/>
        <v>2509.4</v>
      </c>
      <c r="L29" s="39">
        <v>0</v>
      </c>
      <c r="M29" s="39">
        <v>0</v>
      </c>
      <c r="N29" s="39">
        <f>2509.4</f>
        <v>2509.4</v>
      </c>
      <c r="O29" s="50">
        <f>N29</f>
        <v>2509.4</v>
      </c>
      <c r="P29" s="12">
        <f>N29-O29</f>
        <v>0</v>
      </c>
      <c r="Q29" s="45">
        <v>0</v>
      </c>
    </row>
    <row r="30" spans="1:18" s="9" customFormat="1" x14ac:dyDescent="0.2">
      <c r="A30" s="43"/>
      <c r="B30" s="44" t="s">
        <v>17</v>
      </c>
      <c r="C30" s="12">
        <v>3686073</v>
      </c>
      <c r="D30" s="12">
        <v>0</v>
      </c>
      <c r="E30" s="12">
        <f>4361+0.3+16097.2+325.9+13</f>
        <v>20797.400000000001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f t="shared" si="8"/>
        <v>20797.400000000001</v>
      </c>
      <c r="L30" s="39">
        <v>0</v>
      </c>
      <c r="M30" s="39">
        <v>0</v>
      </c>
      <c r="N30" s="39">
        <f>4361+0.3+16097.2+325.9+13</f>
        <v>20797.400000000001</v>
      </c>
      <c r="O30" s="50">
        <f>N30</f>
        <v>20797.400000000001</v>
      </c>
      <c r="P30" s="12">
        <f>N30-O30</f>
        <v>0</v>
      </c>
      <c r="Q30" s="45">
        <v>2395.4</v>
      </c>
    </row>
    <row r="31" spans="1:18" s="15" customFormat="1" ht="36" customHeight="1" x14ac:dyDescent="0.2">
      <c r="A31" s="62" t="s">
        <v>1</v>
      </c>
      <c r="B31" s="63"/>
      <c r="C31" s="23">
        <f>C8+C9+C10+C11+C12+C13+C14+C15+C16+C17+C18+C19+C20+C21</f>
        <v>35249428.5</v>
      </c>
      <c r="D31" s="23">
        <f t="shared" ref="D31:Q31" si="17">D8+D9+D10+D11+D12+D13+D14+D16+D17+D18+D19+D20+D21</f>
        <v>367.3</v>
      </c>
      <c r="E31" s="23">
        <f t="shared" si="17"/>
        <v>119931.7</v>
      </c>
      <c r="F31" s="23">
        <f t="shared" si="17"/>
        <v>2833.7539999999999</v>
      </c>
      <c r="G31" s="23">
        <f t="shared" si="17"/>
        <v>54.1</v>
      </c>
      <c r="H31" s="23">
        <f t="shared" si="17"/>
        <v>1320.5</v>
      </c>
      <c r="I31" s="23">
        <f t="shared" si="17"/>
        <v>0</v>
      </c>
      <c r="J31" s="23">
        <f t="shared" si="17"/>
        <v>0</v>
      </c>
      <c r="K31" s="23">
        <f t="shared" si="17"/>
        <v>124507.35400000001</v>
      </c>
      <c r="L31" s="23">
        <f t="shared" si="17"/>
        <v>297.70000000000005</v>
      </c>
      <c r="M31" s="23">
        <f t="shared" si="17"/>
        <v>3.4</v>
      </c>
      <c r="N31" s="23">
        <f t="shared" si="17"/>
        <v>119891</v>
      </c>
      <c r="O31" s="23">
        <f t="shared" si="17"/>
        <v>119891</v>
      </c>
      <c r="P31" s="23">
        <f t="shared" si="17"/>
        <v>0</v>
      </c>
      <c r="Q31" s="23">
        <f t="shared" si="17"/>
        <v>8325.8000000000011</v>
      </c>
      <c r="R31" s="17"/>
    </row>
    <row r="32" spans="1:18" s="9" customFormat="1" ht="12.75" customHeight="1" x14ac:dyDescent="0.2">
      <c r="A32" s="64" t="s">
        <v>3</v>
      </c>
      <c r="B32" s="65"/>
      <c r="C32" s="13"/>
      <c r="D32" s="12"/>
      <c r="E32" s="12"/>
      <c r="F32" s="13"/>
      <c r="G32" s="13"/>
      <c r="H32" s="13"/>
      <c r="I32" s="13"/>
      <c r="J32" s="12"/>
      <c r="K32" s="16"/>
      <c r="L32" s="16"/>
      <c r="M32" s="16"/>
      <c r="N32" s="16"/>
      <c r="O32" s="12"/>
      <c r="P32" s="13"/>
      <c r="Q32" s="16"/>
    </row>
    <row r="33" spans="1:17" s="9" customFormat="1" ht="17.25" customHeight="1" x14ac:dyDescent="0.2">
      <c r="A33" s="55" t="s">
        <v>6</v>
      </c>
      <c r="B33" s="56"/>
      <c r="C33" s="24">
        <f t="shared" ref="C33:Q33" si="18">C8+C9+C10+C11+C12</f>
        <v>85927.4</v>
      </c>
      <c r="D33" s="24">
        <f t="shared" si="18"/>
        <v>98.2</v>
      </c>
      <c r="E33" s="24">
        <f t="shared" si="18"/>
        <v>0</v>
      </c>
      <c r="F33" s="24">
        <f t="shared" si="18"/>
        <v>2833.7539999999999</v>
      </c>
      <c r="G33" s="24">
        <f t="shared" si="18"/>
        <v>54.1</v>
      </c>
      <c r="H33" s="24">
        <f t="shared" si="18"/>
        <v>1320.5</v>
      </c>
      <c r="I33" s="24">
        <f t="shared" si="18"/>
        <v>0</v>
      </c>
      <c r="J33" s="24">
        <f t="shared" si="18"/>
        <v>0</v>
      </c>
      <c r="K33" s="24">
        <f t="shared" si="18"/>
        <v>4306.5540000000001</v>
      </c>
      <c r="L33" s="24">
        <f t="shared" si="18"/>
        <v>28.6</v>
      </c>
      <c r="M33" s="24">
        <f t="shared" si="18"/>
        <v>3.4</v>
      </c>
      <c r="N33" s="24">
        <f t="shared" si="18"/>
        <v>199.6</v>
      </c>
      <c r="O33" s="24">
        <f t="shared" si="18"/>
        <v>199.6</v>
      </c>
      <c r="P33" s="24">
        <f t="shared" si="18"/>
        <v>0</v>
      </c>
      <c r="Q33" s="24">
        <f t="shared" si="18"/>
        <v>0</v>
      </c>
    </row>
    <row r="34" spans="1:17" s="9" customFormat="1" ht="15.75" customHeight="1" x14ac:dyDescent="0.2">
      <c r="A34" s="55" t="s">
        <v>7</v>
      </c>
      <c r="B34" s="56"/>
      <c r="C34" s="24">
        <f>C13+C15+C16</f>
        <v>13293346.100000001</v>
      </c>
      <c r="D34" s="24">
        <f t="shared" ref="D34:Q34" si="19">D13+D16</f>
        <v>269.10000000000002</v>
      </c>
      <c r="E34" s="24">
        <f t="shared" si="19"/>
        <v>0</v>
      </c>
      <c r="F34" s="24">
        <f t="shared" si="19"/>
        <v>0</v>
      </c>
      <c r="G34" s="24">
        <f t="shared" si="19"/>
        <v>0</v>
      </c>
      <c r="H34" s="24">
        <f t="shared" si="19"/>
        <v>0</v>
      </c>
      <c r="I34" s="24">
        <f t="shared" si="19"/>
        <v>0</v>
      </c>
      <c r="J34" s="24">
        <f t="shared" si="19"/>
        <v>0</v>
      </c>
      <c r="K34" s="24">
        <f t="shared" si="19"/>
        <v>269.10000000000002</v>
      </c>
      <c r="L34" s="24">
        <f t="shared" si="19"/>
        <v>269.10000000000002</v>
      </c>
      <c r="M34" s="24">
        <f t="shared" si="19"/>
        <v>0</v>
      </c>
      <c r="N34" s="24">
        <f t="shared" si="19"/>
        <v>0</v>
      </c>
      <c r="O34" s="24">
        <f t="shared" si="19"/>
        <v>0</v>
      </c>
      <c r="P34" s="24">
        <f t="shared" si="19"/>
        <v>0</v>
      </c>
      <c r="Q34" s="24">
        <f t="shared" si="19"/>
        <v>0</v>
      </c>
    </row>
    <row r="35" spans="1:17" s="9" customFormat="1" ht="16.5" customHeight="1" x14ac:dyDescent="0.2">
      <c r="A35" s="55" t="s">
        <v>10</v>
      </c>
      <c r="B35" s="56"/>
      <c r="C35" s="24">
        <f>C14+C17+C18+C19+C20+C21</f>
        <v>21870155</v>
      </c>
      <c r="D35" s="24">
        <f t="shared" ref="D35:Q35" si="20">D14+D17+D18+D19+D20+D21</f>
        <v>0</v>
      </c>
      <c r="E35" s="24">
        <f t="shared" si="20"/>
        <v>119931.7</v>
      </c>
      <c r="F35" s="24">
        <f t="shared" si="20"/>
        <v>0</v>
      </c>
      <c r="G35" s="24">
        <f t="shared" si="20"/>
        <v>0</v>
      </c>
      <c r="H35" s="24">
        <f t="shared" si="20"/>
        <v>0</v>
      </c>
      <c r="I35" s="24">
        <f t="shared" si="20"/>
        <v>0</v>
      </c>
      <c r="J35" s="24">
        <f t="shared" si="20"/>
        <v>0</v>
      </c>
      <c r="K35" s="24">
        <f t="shared" si="20"/>
        <v>119931.7</v>
      </c>
      <c r="L35" s="24">
        <f t="shared" si="20"/>
        <v>0</v>
      </c>
      <c r="M35" s="24">
        <f t="shared" si="20"/>
        <v>0</v>
      </c>
      <c r="N35" s="24">
        <f t="shared" si="20"/>
        <v>119691.4</v>
      </c>
      <c r="O35" s="24">
        <f t="shared" si="20"/>
        <v>119691.4</v>
      </c>
      <c r="P35" s="24">
        <f t="shared" si="20"/>
        <v>0</v>
      </c>
      <c r="Q35" s="24">
        <f t="shared" si="20"/>
        <v>8325.8000000000011</v>
      </c>
    </row>
    <row r="36" spans="1:17" s="9" customFormat="1" x14ac:dyDescent="0.2">
      <c r="A36" s="6"/>
      <c r="B36" s="4"/>
      <c r="C36" s="11"/>
      <c r="D36" s="11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s="9" customFormat="1" x14ac:dyDescent="0.2">
      <c r="A37" s="52" t="s">
        <v>5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7"/>
    </row>
    <row r="38" spans="1:17" s="9" customFormat="1" x14ac:dyDescent="0.2">
      <c r="A38" s="57" t="s">
        <v>59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7"/>
    </row>
    <row r="39" spans="1:17" s="9" customFormat="1" x14ac:dyDescent="0.2">
      <c r="A39" s="52" t="s">
        <v>57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7"/>
    </row>
    <row r="40" spans="1:17" s="9" customFormat="1" ht="18" customHeight="1" x14ac:dyDescent="0.2">
      <c r="A40" s="52" t="s">
        <v>56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7"/>
    </row>
    <row r="41" spans="1:17" s="9" customForma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7"/>
    </row>
    <row r="42" spans="1:17" s="9" customFormat="1" x14ac:dyDescent="0.2">
      <c r="A42" s="22"/>
      <c r="B42" s="22"/>
      <c r="C42" s="34"/>
      <c r="D42" s="22"/>
      <c r="E42" s="22"/>
      <c r="F42" s="22"/>
      <c r="G42" s="28"/>
      <c r="H42" s="30"/>
      <c r="I42" s="26"/>
      <c r="J42" s="22"/>
      <c r="K42" s="22"/>
      <c r="L42" s="34"/>
      <c r="M42" s="34"/>
      <c r="N42" s="34"/>
      <c r="O42" s="22"/>
      <c r="P42" s="22"/>
      <c r="Q42" s="7"/>
    </row>
    <row r="43" spans="1:17" s="9" customFormat="1" x14ac:dyDescent="0.2">
      <c r="A43" s="6"/>
      <c r="B43" s="4"/>
      <c r="C43" s="11"/>
      <c r="D43" s="11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s="9" customFormat="1" x14ac:dyDescent="0.2">
      <c r="A44" s="6"/>
      <c r="B44" s="4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7" s="9" customFormat="1" x14ac:dyDescent="0.2">
      <c r="A45" s="6"/>
      <c r="B45" s="4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7" s="9" customFormat="1" x14ac:dyDescent="0.2">
      <c r="A46" s="6"/>
      <c r="B46" s="4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7" s="9" customFormat="1" x14ac:dyDescent="0.2">
      <c r="A47" s="6"/>
      <c r="B47" s="4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7" s="9" customFormat="1" x14ac:dyDescent="0.2">
      <c r="A48" s="6"/>
      <c r="B48" s="4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6" s="9" customFormat="1" x14ac:dyDescent="0.2">
      <c r="A49" s="6"/>
      <c r="B49" s="4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6" s="9" customFormat="1" x14ac:dyDescent="0.2">
      <c r="A50" s="6"/>
      <c r="B50" s="4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6" s="9" customFormat="1" x14ac:dyDescent="0.2">
      <c r="A51" s="6"/>
      <c r="B51" s="4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6" s="9" customFormat="1" x14ac:dyDescent="0.2">
      <c r="A52" s="6"/>
      <c r="B52" s="4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 s="9" customFormat="1" x14ac:dyDescent="0.2">
      <c r="A53" s="6"/>
      <c r="B53" s="4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6" s="9" customFormat="1" x14ac:dyDescent="0.2">
      <c r="A54" s="6"/>
      <c r="B54" s="4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6" s="9" customFormat="1" x14ac:dyDescent="0.2">
      <c r="A55" s="6"/>
      <c r="B55" s="4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6" s="9" customFormat="1" x14ac:dyDescent="0.2">
      <c r="A56" s="6"/>
      <c r="B56" s="4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6" s="9" customFormat="1" x14ac:dyDescent="0.2">
      <c r="A57" s="6"/>
      <c r="B57" s="4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s="9" customFormat="1" x14ac:dyDescent="0.2">
      <c r="A58" s="6"/>
      <c r="B58" s="4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6" s="9" customFormat="1" x14ac:dyDescent="0.2">
      <c r="A59" s="6"/>
      <c r="B59" s="4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1:16" s="9" customFormat="1" x14ac:dyDescent="0.2">
      <c r="A60" s="6"/>
      <c r="B60" s="4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6" s="9" customFormat="1" x14ac:dyDescent="0.2">
      <c r="A61" s="6"/>
      <c r="B61" s="4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1:16" s="9" customFormat="1" x14ac:dyDescent="0.2">
      <c r="A62" s="6"/>
      <c r="B62" s="4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6" s="9" customFormat="1" x14ac:dyDescent="0.2">
      <c r="A63" s="6"/>
      <c r="B63" s="4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6" s="9" customFormat="1" x14ac:dyDescent="0.2">
      <c r="A64" s="6"/>
      <c r="B64" s="4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6" s="9" customFormat="1" x14ac:dyDescent="0.2">
      <c r="A65" s="6"/>
      <c r="B65" s="4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6" s="9" customFormat="1" x14ac:dyDescent="0.2">
      <c r="A66" s="6"/>
      <c r="B66" s="4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6" s="9" customFormat="1" x14ac:dyDescent="0.2">
      <c r="A67" s="6"/>
      <c r="B67" s="4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6" s="9" customFormat="1" x14ac:dyDescent="0.2">
      <c r="A68" s="6"/>
      <c r="B68" s="4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6" s="9" customFormat="1" x14ac:dyDescent="0.2">
      <c r="A69" s="6"/>
      <c r="B69" s="4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6" s="9" customFormat="1" x14ac:dyDescent="0.2">
      <c r="A70" s="6"/>
      <c r="B70" s="4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6" s="9" customFormat="1" x14ac:dyDescent="0.2">
      <c r="A71" s="6"/>
      <c r="B71" s="4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6" s="9" customFormat="1" x14ac:dyDescent="0.2">
      <c r="A72" s="6"/>
      <c r="B72" s="4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6" s="9" customFormat="1" x14ac:dyDescent="0.2">
      <c r="A73" s="6"/>
      <c r="B73" s="4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6" s="9" customFormat="1" x14ac:dyDescent="0.2">
      <c r="A74" s="6"/>
      <c r="B74" s="4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6" s="9" customFormat="1" x14ac:dyDescent="0.2">
      <c r="A75" s="6"/>
      <c r="B75" s="4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6" s="9" customFormat="1" x14ac:dyDescent="0.2">
      <c r="A76" s="6"/>
      <c r="B76" s="4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6" s="9" customFormat="1" x14ac:dyDescent="0.2">
      <c r="A77" s="6"/>
      <c r="B77" s="4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6" s="9" customFormat="1" x14ac:dyDescent="0.2">
      <c r="A78" s="6"/>
      <c r="B78" s="4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6" s="9" customFormat="1" x14ac:dyDescent="0.2">
      <c r="A79" s="6"/>
      <c r="B79" s="4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6" s="9" customFormat="1" x14ac:dyDescent="0.2">
      <c r="A80" s="6"/>
      <c r="B80" s="4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6" s="9" customFormat="1" x14ac:dyDescent="0.2">
      <c r="A81" s="6"/>
      <c r="B81" s="4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6" s="9" customFormat="1" x14ac:dyDescent="0.2">
      <c r="A82" s="6"/>
      <c r="B82" s="4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6" s="9" customFormat="1" x14ac:dyDescent="0.2">
      <c r="A83" s="6"/>
      <c r="B83" s="4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6" s="9" customFormat="1" x14ac:dyDescent="0.2">
      <c r="A84" s="6"/>
      <c r="B84" s="4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6" s="9" customFormat="1" x14ac:dyDescent="0.2">
      <c r="A85" s="6"/>
      <c r="B85" s="4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6" s="9" customFormat="1" x14ac:dyDescent="0.2">
      <c r="A86" s="6"/>
      <c r="B86" s="4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6" s="9" customFormat="1" x14ac:dyDescent="0.2">
      <c r="A87" s="6"/>
      <c r="B87" s="4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6" s="9" customFormat="1" x14ac:dyDescent="0.2">
      <c r="A88" s="6"/>
      <c r="B88" s="4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 s="9" customFormat="1" x14ac:dyDescent="0.2">
      <c r="A89" s="6"/>
      <c r="B89" s="4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1:16" s="9" customFormat="1" x14ac:dyDescent="0.2">
      <c r="A90" s="6"/>
      <c r="B90" s="4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6" s="9" customFormat="1" x14ac:dyDescent="0.2">
      <c r="A91" s="6"/>
      <c r="B91" s="4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s="9" customFormat="1" x14ac:dyDescent="0.2">
      <c r="A92" s="6"/>
      <c r="B92" s="4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6" s="9" customFormat="1" x14ac:dyDescent="0.2">
      <c r="A93" s="6"/>
      <c r="B93" s="4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s="9" customFormat="1" x14ac:dyDescent="0.2">
      <c r="A94" s="6"/>
      <c r="B94" s="4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s="9" customFormat="1" x14ac:dyDescent="0.2">
      <c r="A95" s="6"/>
      <c r="B95" s="4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s="9" customFormat="1" x14ac:dyDescent="0.2">
      <c r="A96" s="6"/>
      <c r="B96" s="4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s="9" customFormat="1" x14ac:dyDescent="0.2">
      <c r="A97" s="6"/>
      <c r="B97" s="4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s="9" customFormat="1" x14ac:dyDescent="0.2">
      <c r="A98" s="6"/>
      <c r="B98" s="4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6" s="9" customFormat="1" x14ac:dyDescent="0.2">
      <c r="A99" s="6"/>
      <c r="B99" s="4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6" s="9" customFormat="1" x14ac:dyDescent="0.2">
      <c r="A100" s="6"/>
      <c r="B100" s="4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6" s="9" customFormat="1" x14ac:dyDescent="0.2">
      <c r="A101" s="6"/>
      <c r="B101" s="4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6" s="9" customFormat="1" x14ac:dyDescent="0.2">
      <c r="A102" s="6"/>
      <c r="B102" s="4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6" s="9" customFormat="1" x14ac:dyDescent="0.2">
      <c r="A103" s="6"/>
      <c r="B103" s="4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6" s="9" customFormat="1" x14ac:dyDescent="0.2">
      <c r="A104" s="6"/>
      <c r="B104" s="4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6" s="9" customFormat="1" x14ac:dyDescent="0.2">
      <c r="A105" s="6"/>
      <c r="B105" s="4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6" s="9" customFormat="1" x14ac:dyDescent="0.2">
      <c r="A106" s="6"/>
      <c r="B106" s="4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6" s="9" customFormat="1" x14ac:dyDescent="0.2">
      <c r="A107" s="6"/>
      <c r="B107" s="4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6" s="9" customFormat="1" x14ac:dyDescent="0.2">
      <c r="A108" s="6"/>
      <c r="B108" s="4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6" s="9" customFormat="1" x14ac:dyDescent="0.2">
      <c r="A109" s="6"/>
      <c r="B109" s="4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6" s="9" customFormat="1" x14ac:dyDescent="0.2">
      <c r="A110" s="6"/>
      <c r="B110" s="4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6" s="9" customFormat="1" x14ac:dyDescent="0.2">
      <c r="A111" s="6"/>
      <c r="B111" s="4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6" s="9" customFormat="1" x14ac:dyDescent="0.2">
      <c r="A112" s="6"/>
      <c r="B112" s="4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6" s="9" customFormat="1" x14ac:dyDescent="0.2">
      <c r="A113" s="6"/>
      <c r="B113" s="4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6" s="9" customFormat="1" x14ac:dyDescent="0.2">
      <c r="A114" s="6"/>
      <c r="B114" s="4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6" s="9" customFormat="1" x14ac:dyDescent="0.2">
      <c r="A115" s="6"/>
      <c r="B115" s="4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6" s="9" customFormat="1" x14ac:dyDescent="0.2">
      <c r="A116" s="6"/>
      <c r="B116" s="4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6" s="9" customFormat="1" x14ac:dyDescent="0.2">
      <c r="A117" s="6"/>
      <c r="B117" s="4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1:16" s="9" customFormat="1" x14ac:dyDescent="0.2">
      <c r="A118" s="6"/>
      <c r="B118" s="4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1:16" s="9" customFormat="1" x14ac:dyDescent="0.2">
      <c r="A119" s="6"/>
      <c r="B119" s="4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1:16" s="9" customFormat="1" x14ac:dyDescent="0.2">
      <c r="A120" s="6"/>
      <c r="B120" s="4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6" s="9" customFormat="1" x14ac:dyDescent="0.2">
      <c r="A121" s="6"/>
      <c r="B121" s="4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6" s="9" customFormat="1" x14ac:dyDescent="0.2">
      <c r="A122" s="6"/>
      <c r="B122" s="4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6" s="9" customFormat="1" x14ac:dyDescent="0.2">
      <c r="A123" s="6"/>
      <c r="B123" s="4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6" s="9" customFormat="1" x14ac:dyDescent="0.2">
      <c r="A124" s="6"/>
      <c r="B124" s="4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6" s="9" customFormat="1" x14ac:dyDescent="0.2">
      <c r="A125" s="6"/>
      <c r="B125" s="4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6" s="9" customFormat="1" x14ac:dyDescent="0.2">
      <c r="A126" s="6"/>
      <c r="B126" s="4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6" s="9" customFormat="1" x14ac:dyDescent="0.2">
      <c r="A127" s="6"/>
      <c r="B127" s="4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6" s="9" customFormat="1" x14ac:dyDescent="0.2">
      <c r="A128" s="6"/>
      <c r="B128" s="4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6" s="9" customFormat="1" x14ac:dyDescent="0.2">
      <c r="A129" s="6"/>
      <c r="B129" s="4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6" s="9" customFormat="1" x14ac:dyDescent="0.2">
      <c r="A130" s="6"/>
      <c r="B130" s="4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6" s="9" customFormat="1" x14ac:dyDescent="0.2">
      <c r="A131" s="6"/>
      <c r="B131" s="4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6" s="9" customFormat="1" x14ac:dyDescent="0.2">
      <c r="A132" s="6"/>
      <c r="B132" s="4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6" s="9" customFormat="1" x14ac:dyDescent="0.2">
      <c r="A133" s="6"/>
      <c r="B133" s="4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6" s="9" customFormat="1" x14ac:dyDescent="0.2">
      <c r="A134" s="6"/>
      <c r="B134" s="4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6" s="9" customFormat="1" x14ac:dyDescent="0.2">
      <c r="A135" s="6"/>
      <c r="B135" s="4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6" s="9" customFormat="1" x14ac:dyDescent="0.2">
      <c r="A136" s="6"/>
      <c r="B136" s="4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6" s="9" customFormat="1" x14ac:dyDescent="0.2">
      <c r="A137" s="6"/>
      <c r="B137" s="4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6" s="9" customFormat="1" x14ac:dyDescent="0.2">
      <c r="A138" s="6"/>
      <c r="B138" s="4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6" s="9" customFormat="1" x14ac:dyDescent="0.2">
      <c r="A139" s="6"/>
      <c r="B139" s="4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6" s="9" customFormat="1" x14ac:dyDescent="0.2">
      <c r="A140" s="6"/>
      <c r="B140" s="4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6" s="9" customFormat="1" x14ac:dyDescent="0.2">
      <c r="A141" s="6"/>
      <c r="B141" s="4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6" s="9" customFormat="1" x14ac:dyDescent="0.2">
      <c r="A142" s="6"/>
      <c r="B142" s="4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6" s="9" customFormat="1" x14ac:dyDescent="0.2">
      <c r="A143" s="6"/>
      <c r="B143" s="4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6" s="9" customFormat="1" x14ac:dyDescent="0.2">
      <c r="A144" s="6"/>
      <c r="B144" s="4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6" s="9" customFormat="1" x14ac:dyDescent="0.2">
      <c r="A145" s="6"/>
      <c r="B145" s="4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6" s="9" customFormat="1" x14ac:dyDescent="0.2">
      <c r="A146" s="6"/>
      <c r="B146" s="4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1:16" s="9" customFormat="1" x14ac:dyDescent="0.2">
      <c r="A147" s="6"/>
      <c r="B147" s="4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1:16" s="9" customFormat="1" x14ac:dyDescent="0.2">
      <c r="A148" s="6"/>
      <c r="B148" s="4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1:16" s="9" customFormat="1" x14ac:dyDescent="0.2">
      <c r="A149" s="6"/>
      <c r="B149" s="4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6" s="9" customFormat="1" x14ac:dyDescent="0.2">
      <c r="A150" s="6"/>
      <c r="B150" s="4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6" s="9" customFormat="1" x14ac:dyDescent="0.2">
      <c r="A151" s="6"/>
      <c r="B151" s="4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6" s="9" customFormat="1" x14ac:dyDescent="0.2">
      <c r="A152" s="6"/>
      <c r="B152" s="4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6" s="9" customFormat="1" x14ac:dyDescent="0.2">
      <c r="A153" s="6"/>
      <c r="B153" s="4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6" s="9" customFormat="1" x14ac:dyDescent="0.2">
      <c r="A154" s="6"/>
      <c r="B154" s="4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6" s="9" customFormat="1" x14ac:dyDescent="0.2">
      <c r="A155" s="6"/>
      <c r="B155" s="4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6" s="9" customFormat="1" x14ac:dyDescent="0.2">
      <c r="A156" s="6"/>
      <c r="B156" s="4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6" s="9" customFormat="1" x14ac:dyDescent="0.2">
      <c r="A157" s="6"/>
      <c r="B157" s="4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6" s="9" customFormat="1" x14ac:dyDescent="0.2">
      <c r="A158" s="6"/>
      <c r="B158" s="4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6" s="9" customFormat="1" x14ac:dyDescent="0.2">
      <c r="A159" s="6"/>
      <c r="B159" s="4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6" s="9" customFormat="1" x14ac:dyDescent="0.2">
      <c r="A160" s="6"/>
      <c r="B160" s="4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6" s="9" customFormat="1" x14ac:dyDescent="0.2">
      <c r="A161" s="6"/>
      <c r="B161" s="4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6" s="9" customFormat="1" x14ac:dyDescent="0.2">
      <c r="A162" s="6"/>
      <c r="B162" s="4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6" s="9" customFormat="1" x14ac:dyDescent="0.2">
      <c r="A163" s="6"/>
      <c r="B163" s="4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6" s="9" customFormat="1" x14ac:dyDescent="0.2">
      <c r="A164" s="6"/>
      <c r="B164" s="4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6" s="9" customFormat="1" x14ac:dyDescent="0.2">
      <c r="A165" s="6"/>
      <c r="B165" s="4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6" s="9" customFormat="1" x14ac:dyDescent="0.2">
      <c r="A166" s="6"/>
      <c r="B166" s="4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6" s="9" customFormat="1" x14ac:dyDescent="0.2">
      <c r="A167" s="6"/>
      <c r="B167" s="4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6" s="9" customFormat="1" x14ac:dyDescent="0.2">
      <c r="A168" s="6"/>
      <c r="B168" s="4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6" s="9" customFormat="1" x14ac:dyDescent="0.2">
      <c r="A169" s="6"/>
      <c r="B169" s="4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6" s="9" customFormat="1" x14ac:dyDescent="0.2">
      <c r="A170" s="6"/>
      <c r="B170" s="4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6" s="9" customFormat="1" x14ac:dyDescent="0.2">
      <c r="A171" s="6"/>
      <c r="B171" s="4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6" s="9" customFormat="1" x14ac:dyDescent="0.2">
      <c r="A172" s="6"/>
      <c r="B172" s="4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6" s="9" customFormat="1" x14ac:dyDescent="0.2">
      <c r="A173" s="6"/>
      <c r="B173" s="4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6" s="9" customFormat="1" x14ac:dyDescent="0.2">
      <c r="A174" s="6"/>
      <c r="B174" s="4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6" s="9" customFormat="1" x14ac:dyDescent="0.2">
      <c r="A175" s="6"/>
      <c r="B175" s="4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 spans="1:16" s="9" customFormat="1" x14ac:dyDescent="0.2">
      <c r="A176" s="6"/>
      <c r="B176" s="4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spans="1:16" s="9" customFormat="1" x14ac:dyDescent="0.2">
      <c r="A177" s="6"/>
      <c r="B177" s="4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 spans="1:16" s="9" customFormat="1" x14ac:dyDescent="0.2">
      <c r="A178" s="6"/>
      <c r="B178" s="4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6" s="9" customFormat="1" x14ac:dyDescent="0.2">
      <c r="A179" s="6"/>
      <c r="B179" s="4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6" s="9" customFormat="1" x14ac:dyDescent="0.2">
      <c r="A180" s="6"/>
      <c r="B180" s="4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6" s="9" customFormat="1" x14ac:dyDescent="0.2">
      <c r="A181" s="6"/>
      <c r="B181" s="4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6" s="9" customFormat="1" x14ac:dyDescent="0.2">
      <c r="A182" s="6"/>
      <c r="B182" s="4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6" s="9" customFormat="1" x14ac:dyDescent="0.2">
      <c r="A183" s="6"/>
      <c r="B183" s="4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6" s="9" customFormat="1" x14ac:dyDescent="0.2">
      <c r="A184" s="6"/>
      <c r="B184" s="4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6" s="9" customFormat="1" x14ac:dyDescent="0.2">
      <c r="A185" s="6"/>
      <c r="B185" s="4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6" s="9" customFormat="1" x14ac:dyDescent="0.2">
      <c r="A186" s="6"/>
      <c r="B186" s="4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6" s="9" customFormat="1" x14ac:dyDescent="0.2">
      <c r="A187" s="6"/>
      <c r="B187" s="4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6" s="9" customFormat="1" x14ac:dyDescent="0.2">
      <c r="A188" s="6"/>
      <c r="B188" s="4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6" s="9" customFormat="1" x14ac:dyDescent="0.2">
      <c r="A189" s="6"/>
      <c r="B189" s="4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6" s="9" customFormat="1" x14ac:dyDescent="0.2">
      <c r="A190" s="6"/>
      <c r="B190" s="4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6" s="9" customFormat="1" x14ac:dyDescent="0.2">
      <c r="A191" s="6"/>
      <c r="B191" s="4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6" s="9" customFormat="1" x14ac:dyDescent="0.2">
      <c r="A192" s="6"/>
      <c r="B192" s="4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6" s="9" customFormat="1" x14ac:dyDescent="0.2">
      <c r="A193" s="6"/>
      <c r="B193" s="4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6" s="9" customFormat="1" x14ac:dyDescent="0.2">
      <c r="A194" s="6"/>
      <c r="B194" s="4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6" s="9" customFormat="1" x14ac:dyDescent="0.2">
      <c r="B195" s="5"/>
    </row>
    <row r="196" spans="1:16" s="9" customFormat="1" x14ac:dyDescent="0.2">
      <c r="B196" s="5"/>
    </row>
    <row r="197" spans="1:16" s="9" customFormat="1" x14ac:dyDescent="0.2">
      <c r="B197" s="5"/>
    </row>
    <row r="198" spans="1:16" s="9" customFormat="1" x14ac:dyDescent="0.2">
      <c r="B198" s="5"/>
    </row>
    <row r="199" spans="1:16" s="9" customFormat="1" x14ac:dyDescent="0.2">
      <c r="B199" s="5"/>
    </row>
    <row r="200" spans="1:16" s="9" customFormat="1" x14ac:dyDescent="0.2">
      <c r="B200" s="5"/>
    </row>
    <row r="201" spans="1:16" s="9" customFormat="1" x14ac:dyDescent="0.2">
      <c r="B201" s="5"/>
    </row>
    <row r="202" spans="1:16" s="9" customFormat="1" x14ac:dyDescent="0.2">
      <c r="B202" s="5"/>
    </row>
    <row r="203" spans="1:16" s="9" customFormat="1" x14ac:dyDescent="0.2">
      <c r="B203" s="5"/>
    </row>
    <row r="204" spans="1:16" s="9" customFormat="1" x14ac:dyDescent="0.2">
      <c r="B204" s="5"/>
    </row>
    <row r="205" spans="1:16" s="9" customFormat="1" x14ac:dyDescent="0.2">
      <c r="B205" s="5"/>
    </row>
    <row r="206" spans="1:16" s="9" customFormat="1" x14ac:dyDescent="0.2">
      <c r="B206" s="5"/>
    </row>
    <row r="207" spans="1:16" s="9" customFormat="1" x14ac:dyDescent="0.2">
      <c r="B207" s="5"/>
    </row>
    <row r="208" spans="1:16" s="9" customFormat="1" x14ac:dyDescent="0.2">
      <c r="B208" s="5"/>
    </row>
    <row r="209" spans="2:2" s="9" customFormat="1" x14ac:dyDescent="0.2">
      <c r="B209" s="5"/>
    </row>
    <row r="210" spans="2:2" s="9" customFormat="1" x14ac:dyDescent="0.2">
      <c r="B210" s="5"/>
    </row>
    <row r="211" spans="2:2" s="9" customFormat="1" x14ac:dyDescent="0.2">
      <c r="B211" s="5"/>
    </row>
    <row r="212" spans="2:2" s="9" customFormat="1" x14ac:dyDescent="0.2">
      <c r="B212" s="5"/>
    </row>
    <row r="213" spans="2:2" s="9" customFormat="1" x14ac:dyDescent="0.2">
      <c r="B213" s="5"/>
    </row>
    <row r="214" spans="2:2" s="9" customFormat="1" x14ac:dyDescent="0.2">
      <c r="B214" s="5"/>
    </row>
  </sheetData>
  <mergeCells count="23">
    <mergeCell ref="A41:P41"/>
    <mergeCell ref="A4:Q4"/>
    <mergeCell ref="A6:A7"/>
    <mergeCell ref="B6:B7"/>
    <mergeCell ref="C6:C7"/>
    <mergeCell ref="O6:O7"/>
    <mergeCell ref="P6:P7"/>
    <mergeCell ref="D6:K6"/>
    <mergeCell ref="A39:P39"/>
    <mergeCell ref="A34:B34"/>
    <mergeCell ref="A31:B31"/>
    <mergeCell ref="A32:B32"/>
    <mergeCell ref="A33:B33"/>
    <mergeCell ref="A37:P37"/>
    <mergeCell ref="J1:Q1"/>
    <mergeCell ref="P2:Q2"/>
    <mergeCell ref="A40:P40"/>
    <mergeCell ref="Q6:Q7"/>
    <mergeCell ref="L6:L7"/>
    <mergeCell ref="A35:B35"/>
    <mergeCell ref="M6:M7"/>
    <mergeCell ref="N6:N7"/>
    <mergeCell ref="A38:P38"/>
  </mergeCells>
  <phoneticPr fontId="1" type="noConversion"/>
  <pageMargins left="0.6692913385826772" right="0.23622047244094491" top="0.47244094488188981" bottom="0.47244094488188981" header="0.31496062992125984" footer="0.31496062992125984"/>
  <pageSetup paperSize="9" scale="53" fitToHeight="2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 3 к отчету КСП 2024</vt:lpstr>
      <vt:lpstr>'Прил. 3 к отчету КСП 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2015-03-02T21:39:37Z</cp:lastPrinted>
  <dcterms:created xsi:type="dcterms:W3CDTF">2006-09-28T05:33:49Z</dcterms:created>
  <dcterms:modified xsi:type="dcterms:W3CDTF">2025-04-28T11:54:49Z</dcterms:modified>
</cp:coreProperties>
</file>