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 activeTab="2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_FilterDatabase" localSheetId="1" hidden="1">'Цел.пок-ли'!$5:$591</definedName>
    <definedName name="_xlnm.Print_Area" localSheetId="0">'Фин-е, вып-е'!$A$1:$H$180</definedName>
    <definedName name="_xlnm.Print_Area" localSheetId="1">'Цел.пок-ли'!$A$1:$G$591</definedName>
    <definedName name="_xlnm.Print_Area" localSheetId="2">Эффективность!$A$1:$G$73</definedName>
  </definedNames>
  <calcPr calcId="125725"/>
</workbook>
</file>

<file path=xl/calcChain.xml><?xml version="1.0" encoding="utf-8"?>
<calcChain xmlns="http://schemas.openxmlformats.org/spreadsheetml/2006/main">
  <c r="F301" i="4"/>
  <c r="D110" i="1" l="1"/>
  <c r="D106"/>
  <c r="E95" l="1"/>
  <c r="D95"/>
  <c r="F329" i="4"/>
  <c r="F340" l="1"/>
  <c r="F112" i="1" l="1"/>
  <c r="F111"/>
  <c r="E110"/>
  <c r="F110" s="1"/>
  <c r="F580" i="4" l="1"/>
  <c r="F547"/>
  <c r="F137" i="1"/>
  <c r="E138"/>
  <c r="D138"/>
  <c r="F483" i="4"/>
  <c r="F519" l="1"/>
  <c r="F546"/>
  <c r="E117" i="1"/>
  <c r="D117"/>
  <c r="F419" i="4"/>
  <c r="F390" l="1"/>
  <c r="E53" i="5"/>
  <c r="D53"/>
  <c r="F127" i="1"/>
  <c r="C53" i="5" s="1"/>
  <c r="F411" i="4"/>
  <c r="F407"/>
  <c r="F403" s="1"/>
  <c r="F53" i="5" l="1"/>
  <c r="F192" i="4"/>
  <c r="F305" l="1"/>
  <c r="E72" i="1" l="1"/>
  <c r="D78"/>
  <c r="E78"/>
  <c r="E71"/>
  <c r="E70"/>
  <c r="D71"/>
  <c r="D70"/>
  <c r="F240" i="4"/>
  <c r="F236"/>
  <c r="E29" i="5" s="1"/>
  <c r="F112" i="4"/>
  <c r="F98"/>
  <c r="F97"/>
  <c r="E69" i="1" l="1"/>
  <c r="D23"/>
  <c r="E23"/>
  <c r="D21"/>
  <c r="E21"/>
  <c r="F350" i="4" l="1"/>
  <c r="D59" i="1" l="1"/>
  <c r="D60"/>
  <c r="F228" i="4"/>
  <c r="E9" i="1"/>
  <c r="D9"/>
  <c r="D15"/>
  <c r="D12"/>
  <c r="E12"/>
  <c r="F14"/>
  <c r="D58" l="1"/>
  <c r="F438" i="4"/>
  <c r="F458"/>
  <c r="F450"/>
  <c r="F447"/>
  <c r="F431"/>
  <c r="E26" i="1"/>
  <c r="D26"/>
  <c r="F556" i="4" l="1"/>
  <c r="F344"/>
  <c r="D47" i="5"/>
  <c r="F383" i="4"/>
  <c r="F377"/>
  <c r="F376"/>
  <c r="F375"/>
  <c r="D41" i="5"/>
  <c r="E41"/>
  <c r="F336" i="4"/>
  <c r="F334"/>
  <c r="F558" l="1"/>
  <c r="D160" i="1"/>
  <c r="D159" s="1"/>
  <c r="F562" i="4"/>
  <c r="F584"/>
  <c r="F332"/>
  <c r="F331"/>
  <c r="F479" l="1"/>
  <c r="F478"/>
  <c r="F475"/>
  <c r="F473" s="1"/>
  <c r="F472"/>
  <c r="F471"/>
  <c r="F185"/>
  <c r="F137"/>
  <c r="F136"/>
  <c r="F135"/>
  <c r="F132"/>
  <c r="F131"/>
  <c r="F123" s="1"/>
  <c r="F130"/>
  <c r="F129"/>
  <c r="F128"/>
  <c r="E32" i="1"/>
  <c r="D32"/>
  <c r="E33"/>
  <c r="D33"/>
  <c r="D34"/>
  <c r="E39"/>
  <c r="D39"/>
  <c r="F40"/>
  <c r="F41"/>
  <c r="F108" i="4"/>
  <c r="F105"/>
  <c r="F103"/>
  <c r="F102"/>
  <c r="F22"/>
  <c r="F17" i="1"/>
  <c r="F469" i="4" l="1"/>
  <c r="E56" i="5" s="1"/>
  <c r="D31" i="1"/>
  <c r="F15" i="4"/>
  <c r="F235"/>
  <c r="F231"/>
  <c r="F230"/>
  <c r="F218"/>
  <c r="F216" l="1"/>
  <c r="E26" i="5" s="1"/>
  <c r="F463" i="4"/>
  <c r="F462"/>
  <c r="F457"/>
  <c r="F455"/>
  <c r="F436"/>
  <c r="F435"/>
  <c r="F434"/>
  <c r="E98" i="1" l="1"/>
  <c r="D98"/>
  <c r="F100"/>
  <c r="F99"/>
  <c r="F315" i="4"/>
  <c r="E55" i="1"/>
  <c r="D55"/>
  <c r="F57"/>
  <c r="F66"/>
  <c r="F67" i="4"/>
  <c r="F55"/>
  <c r="F46"/>
  <c r="F84"/>
  <c r="F82"/>
  <c r="F81"/>
  <c r="F78"/>
  <c r="F416"/>
  <c r="F397"/>
  <c r="F395" s="1"/>
  <c r="F525"/>
  <c r="F171"/>
  <c r="F313" l="1"/>
  <c r="E39" i="5" s="1"/>
  <c r="F98" i="1"/>
  <c r="C41" i="5" s="1"/>
  <c r="F41" s="1"/>
  <c r="F55" i="1"/>
  <c r="F162" i="4"/>
  <c r="F349"/>
  <c r="F347"/>
  <c r="F362"/>
  <c r="F363" l="1"/>
  <c r="B49" i="5"/>
  <c r="D118" i="1" l="1"/>
  <c r="D8"/>
  <c r="E160"/>
  <c r="E155"/>
  <c r="D155"/>
  <c r="E143"/>
  <c r="E145"/>
  <c r="E144"/>
  <c r="D144"/>
  <c r="D143"/>
  <c r="E119"/>
  <c r="E118"/>
  <c r="D119"/>
  <c r="E121"/>
  <c r="D121"/>
  <c r="D103"/>
  <c r="D102"/>
  <c r="D91"/>
  <c r="D82"/>
  <c r="E83"/>
  <c r="E82"/>
  <c r="D83"/>
  <c r="E88"/>
  <c r="D88"/>
  <c r="E84"/>
  <c r="D84"/>
  <c r="D72"/>
  <c r="E62"/>
  <c r="E60"/>
  <c r="E59"/>
  <c r="E65"/>
  <c r="D65"/>
  <c r="D62"/>
  <c r="D54"/>
  <c r="D53" s="1"/>
  <c r="E47"/>
  <c r="E46"/>
  <c r="D46"/>
  <c r="D47"/>
  <c r="E42"/>
  <c r="E35"/>
  <c r="E34"/>
  <c r="D42"/>
  <c r="D35"/>
  <c r="E22"/>
  <c r="E20"/>
  <c r="E19"/>
  <c r="D22"/>
  <c r="D20"/>
  <c r="D19"/>
  <c r="E8"/>
  <c r="D10"/>
  <c r="D116" l="1"/>
  <c r="D69"/>
  <c r="E178"/>
  <c r="D101"/>
  <c r="E45"/>
  <c r="E116"/>
  <c r="D176"/>
  <c r="E176"/>
  <c r="D45"/>
  <c r="I19"/>
  <c r="J19"/>
  <c r="E31"/>
  <c r="E81"/>
  <c r="D7"/>
  <c r="E142"/>
  <c r="D142"/>
  <c r="D178"/>
  <c r="E58"/>
  <c r="E7"/>
  <c r="D18"/>
  <c r="E18"/>
  <c r="F176" l="1"/>
  <c r="F178"/>
  <c r="F21" l="1"/>
  <c r="D81" l="1"/>
  <c r="D8" i="5"/>
  <c r="F284" i="4" l="1"/>
  <c r="F280" s="1"/>
  <c r="F140" l="1"/>
  <c r="F29" i="1"/>
  <c r="F61" i="4" l="1"/>
  <c r="F402"/>
  <c r="F227"/>
  <c r="D16" i="5"/>
  <c r="F37" i="1"/>
  <c r="E55" i="5"/>
  <c r="F467" i="4"/>
  <c r="F33" i="1" l="1"/>
  <c r="E15" l="1"/>
  <c r="F16"/>
  <c r="F8" i="4"/>
  <c r="B134" i="1" l="1"/>
  <c r="E136"/>
  <c r="D136"/>
  <c r="F136" l="1"/>
  <c r="F498" i="4"/>
  <c r="E102" i="1"/>
  <c r="E159"/>
  <c r="C47" i="5"/>
  <c r="F540" i="4" l="1"/>
  <c r="B29" i="5" l="1"/>
  <c r="F85" i="1"/>
  <c r="F86"/>
  <c r="F512" i="4"/>
  <c r="F394"/>
  <c r="F30"/>
  <c r="D131" i="1" l="1"/>
  <c r="E131"/>
  <c r="D140"/>
  <c r="E140"/>
  <c r="E135" s="1"/>
  <c r="F105"/>
  <c r="B138"/>
  <c r="B145"/>
  <c r="B121"/>
  <c r="B84"/>
  <c r="B97"/>
  <c r="B98"/>
  <c r="B128"/>
  <c r="B131"/>
  <c r="B114"/>
  <c r="B115"/>
  <c r="B116"/>
  <c r="B120"/>
  <c r="B106"/>
  <c r="B94"/>
  <c r="B91"/>
  <c r="B110"/>
  <c r="B48"/>
  <c r="B49"/>
  <c r="B65"/>
  <c r="B62"/>
  <c r="B78"/>
  <c r="B75"/>
  <c r="B72"/>
  <c r="B93"/>
  <c r="B87"/>
  <c r="B56"/>
  <c r="B50"/>
  <c r="B62" i="5"/>
  <c r="B55"/>
  <c r="B48"/>
  <c r="B54"/>
  <c r="B56"/>
  <c r="B60"/>
  <c r="B61"/>
  <c r="B58"/>
  <c r="B41"/>
  <c r="B40"/>
  <c r="B32"/>
  <c r="B46"/>
  <c r="B50"/>
  <c r="B35"/>
  <c r="B45"/>
  <c r="B42"/>
  <c r="B28"/>
  <c r="B21"/>
  <c r="D32"/>
  <c r="E96" i="1"/>
  <c r="D96"/>
  <c r="D94" s="1"/>
  <c r="F320" i="4"/>
  <c r="F543"/>
  <c r="D134" i="1" l="1"/>
  <c r="D135"/>
  <c r="F95"/>
  <c r="F96"/>
  <c r="E94"/>
  <c r="D45" i="5"/>
  <c r="F361" i="4"/>
  <c r="F94" i="1" l="1"/>
  <c r="F386" i="4"/>
  <c r="D145" i="1"/>
  <c r="F518" i="4" l="1"/>
  <c r="E66" i="5"/>
  <c r="F84" i="1" l="1"/>
  <c r="F277" i="4"/>
  <c r="F46" i="1"/>
  <c r="F48"/>
  <c r="D30" i="5"/>
  <c r="F74" i="1"/>
  <c r="F348" i="4"/>
  <c r="F345" s="1"/>
  <c r="E44" i="5" s="1"/>
  <c r="F47" i="1" l="1"/>
  <c r="F42"/>
  <c r="F72"/>
  <c r="F71"/>
  <c r="F70"/>
  <c r="F387" i="4"/>
  <c r="F384" s="1"/>
  <c r="D52" i="5"/>
  <c r="E52"/>
  <c r="F415" i="4"/>
  <c r="F126" i="1"/>
  <c r="C52" i="5" s="1"/>
  <c r="F405" i="4"/>
  <c r="F52" i="5" l="1"/>
  <c r="F69" i="1"/>
  <c r="F357" i="4"/>
  <c r="F382"/>
  <c r="F366"/>
  <c r="E69" i="5"/>
  <c r="E70"/>
  <c r="F591" i="4"/>
  <c r="F587"/>
  <c r="F586"/>
  <c r="F582"/>
  <c r="F169" i="1"/>
  <c r="E168"/>
  <c r="D168"/>
  <c r="E167"/>
  <c r="E166" s="1"/>
  <c r="D167"/>
  <c r="D166" s="1"/>
  <c r="D64" i="5"/>
  <c r="F542" i="4"/>
  <c r="F539"/>
  <c r="F538"/>
  <c r="F537"/>
  <c r="F535"/>
  <c r="F533"/>
  <c r="F532"/>
  <c r="F531"/>
  <c r="F528"/>
  <c r="F526" s="1"/>
  <c r="E63" i="5" s="1"/>
  <c r="D21"/>
  <c r="F529" i="4" l="1"/>
  <c r="E64" i="5" s="1"/>
  <c r="F64" s="1"/>
  <c r="F63" s="1"/>
  <c r="F168" i="1"/>
  <c r="F167"/>
  <c r="F166"/>
  <c r="C70" i="5" s="1"/>
  <c r="F70" s="1"/>
  <c r="F69" s="1"/>
  <c r="F260" i="4" l="1"/>
  <c r="F256"/>
  <c r="F254" s="1"/>
  <c r="F144"/>
  <c r="F141"/>
  <c r="F143"/>
  <c r="F198"/>
  <c r="F52" i="1"/>
  <c r="C23" i="5" s="1"/>
  <c r="F184" i="4"/>
  <c r="F182"/>
  <c r="F173"/>
  <c r="F49" i="1"/>
  <c r="F147" i="4"/>
  <c r="F138" l="1"/>
  <c r="E18" i="5" s="1"/>
  <c r="E32"/>
  <c r="F32" s="1"/>
  <c r="F570" i="4"/>
  <c r="F568"/>
  <c r="F567"/>
  <c r="F559" s="1"/>
  <c r="F566"/>
  <c r="F564"/>
  <c r="F561"/>
  <c r="D67" i="5"/>
  <c r="E162" i="1"/>
  <c r="D162"/>
  <c r="D68" i="5"/>
  <c r="F576" i="4"/>
  <c r="F575"/>
  <c r="F573"/>
  <c r="F571" l="1"/>
  <c r="E68" i="5" s="1"/>
  <c r="F68" s="1"/>
  <c r="E67"/>
  <c r="F165" i="1"/>
  <c r="F163"/>
  <c r="E161"/>
  <c r="D161"/>
  <c r="F162" l="1"/>
  <c r="C67" i="5" s="1"/>
  <c r="F160" i="1"/>
  <c r="F66" i="5" l="1"/>
  <c r="F67"/>
  <c r="F159" i="1"/>
  <c r="F10" i="4" l="1"/>
  <c r="F22" i="1"/>
  <c r="F266" i="4"/>
  <c r="F265"/>
  <c r="F262" s="1"/>
  <c r="E33" i="5" s="1"/>
  <c r="F295" i="4"/>
  <c r="F294"/>
  <c r="F292"/>
  <c r="F288"/>
  <c r="D65" i="5"/>
  <c r="F158" i="1"/>
  <c r="F157"/>
  <c r="F156"/>
  <c r="F555" i="4"/>
  <c r="F553"/>
  <c r="F551"/>
  <c r="F549"/>
  <c r="E65" i="5" s="1"/>
  <c r="F44" i="1"/>
  <c r="F116" i="4"/>
  <c r="F38" i="1"/>
  <c r="F328" i="4"/>
  <c r="F318" s="1"/>
  <c r="F321"/>
  <c r="F523"/>
  <c r="E151" i="1"/>
  <c r="D151"/>
  <c r="F93" i="4"/>
  <c r="F92"/>
  <c r="F87"/>
  <c r="F86"/>
  <c r="F85"/>
  <c r="F83"/>
  <c r="F80"/>
  <c r="F30" i="1"/>
  <c r="F48" i="4"/>
  <c r="F70"/>
  <c r="F66"/>
  <c r="F60"/>
  <c r="F59"/>
  <c r="F58"/>
  <c r="F53"/>
  <c r="F52"/>
  <c r="F29"/>
  <c r="F18"/>
  <c r="F6" l="1"/>
  <c r="E7" i="5" s="1"/>
  <c r="F75" i="4"/>
  <c r="F155" i="1"/>
  <c r="C65" i="5" s="1"/>
  <c r="F65" s="1"/>
  <c r="D59"/>
  <c r="F141" i="1"/>
  <c r="F497" i="4"/>
  <c r="F496"/>
  <c r="F491" s="1"/>
  <c r="F494"/>
  <c r="F493"/>
  <c r="D57" i="5"/>
  <c r="F482" i="4"/>
  <c r="F481"/>
  <c r="F477"/>
  <c r="D43" i="5"/>
  <c r="E103" i="1"/>
  <c r="E175" s="1"/>
  <c r="D129"/>
  <c r="D128" s="1"/>
  <c r="F374" i="4"/>
  <c r="F372" s="1"/>
  <c r="F353"/>
  <c r="F191"/>
  <c r="F157"/>
  <c r="F150"/>
  <c r="E10" i="1"/>
  <c r="E59" i="5" l="1"/>
  <c r="E101" i="1"/>
  <c r="E57" i="5"/>
  <c r="F103" i="1"/>
  <c r="F140"/>
  <c r="C57" i="5"/>
  <c r="E134" i="1"/>
  <c r="F12"/>
  <c r="F57" i="5" l="1"/>
  <c r="C59"/>
  <c r="F59" s="1"/>
  <c r="F78" i="1"/>
  <c r="F101" i="4"/>
  <c r="F56" i="5" l="1"/>
  <c r="F41" i="4"/>
  <c r="F132" i="1"/>
  <c r="D25" i="5"/>
  <c r="F389" i="4" l="1"/>
  <c r="F104" i="1" l="1"/>
  <c r="F342" i="4"/>
  <c r="F339"/>
  <c r="F337" s="1"/>
  <c r="E42" i="5" s="1"/>
  <c r="E43" l="1"/>
  <c r="F102" i="1"/>
  <c r="F34"/>
  <c r="F101" l="1"/>
  <c r="C43" i="5" s="1"/>
  <c r="F43" s="1"/>
  <c r="F42" s="1"/>
  <c r="F205" i="4"/>
  <c r="D23" i="5" l="1"/>
  <c r="E23"/>
  <c r="F206" i="4"/>
  <c r="F23" i="5" l="1"/>
  <c r="D61" i="1"/>
  <c r="E61"/>
  <c r="F67"/>
  <c r="F310" i="4"/>
  <c r="F90" i="1"/>
  <c r="F88"/>
  <c r="C36" i="5" s="1"/>
  <c r="F142" i="4"/>
  <c r="F65" i="1" l="1"/>
  <c r="C28" i="5" s="1"/>
  <c r="F83" i="1"/>
  <c r="F508" i="4"/>
  <c r="D51" i="5"/>
  <c r="F125" i="1"/>
  <c r="C51" i="5" s="1"/>
  <c r="F399" i="4"/>
  <c r="F196"/>
  <c r="F194"/>
  <c r="D22" i="5"/>
  <c r="F190" i="4"/>
  <c r="F189"/>
  <c r="F187"/>
  <c r="F51" i="1"/>
  <c r="C22" i="5" s="1"/>
  <c r="F153" i="4"/>
  <c r="F65"/>
  <c r="F118"/>
  <c r="F36" i="1"/>
  <c r="E22" i="5" l="1"/>
  <c r="F22" s="1"/>
  <c r="E51"/>
  <c r="F51" s="1"/>
  <c r="F35" i="1"/>
  <c r="F7" l="1"/>
  <c r="F15" l="1"/>
  <c r="D34" i="5"/>
  <c r="D62" l="1"/>
  <c r="D61"/>
  <c r="D55"/>
  <c r="F55" s="1"/>
  <c r="D50"/>
  <c r="D49"/>
  <c r="D46"/>
  <c r="D40"/>
  <c r="D38"/>
  <c r="D36"/>
  <c r="D35"/>
  <c r="D27"/>
  <c r="D28"/>
  <c r="D17"/>
  <c r="D20"/>
  <c r="D19"/>
  <c r="D15"/>
  <c r="D13"/>
  <c r="D12"/>
  <c r="D10"/>
  <c r="D9"/>
  <c r="B30"/>
  <c r="B18"/>
  <c r="B31"/>
  <c r="B47"/>
  <c r="B44"/>
  <c r="B39"/>
  <c r="B38"/>
  <c r="B37"/>
  <c r="B36"/>
  <c r="B33"/>
  <c r="B27"/>
  <c r="B26"/>
  <c r="B24"/>
  <c r="B20"/>
  <c r="B19"/>
  <c r="A18"/>
  <c r="B7"/>
  <c r="F261" i="4"/>
  <c r="F327" l="1"/>
  <c r="F325"/>
  <c r="F312"/>
  <c r="F311"/>
  <c r="F309"/>
  <c r="F308"/>
  <c r="F307"/>
  <c r="F306"/>
  <c r="E28" i="5"/>
  <c r="F28" s="1"/>
  <c r="F223" i="4"/>
  <c r="F220" s="1"/>
  <c r="F264"/>
  <c r="F388"/>
  <c r="F398"/>
  <c r="F392"/>
  <c r="F303"/>
  <c r="F300"/>
  <c r="F297"/>
  <c r="F289" s="1"/>
  <c r="F291"/>
  <c r="F286"/>
  <c r="F282"/>
  <c r="F273"/>
  <c r="F271"/>
  <c r="F269"/>
  <c r="F267" s="1"/>
  <c r="F258"/>
  <c r="F248"/>
  <c r="F243"/>
  <c r="F242"/>
  <c r="B7" i="1"/>
  <c r="F165" i="4"/>
  <c r="F163" s="1"/>
  <c r="F215"/>
  <c r="F214"/>
  <c r="F209"/>
  <c r="F203" s="1"/>
  <c r="F207"/>
  <c r="F210"/>
  <c r="F202"/>
  <c r="F201"/>
  <c r="F199" s="1"/>
  <c r="F180"/>
  <c r="F178"/>
  <c r="F176"/>
  <c r="F169"/>
  <c r="F167"/>
  <c r="F160"/>
  <c r="F145" s="1"/>
  <c r="F158"/>
  <c r="F156"/>
  <c r="F154"/>
  <c r="F151"/>
  <c r="F148"/>
  <c r="E92" i="1"/>
  <c r="D92"/>
  <c r="D174" s="1"/>
  <c r="F93"/>
  <c r="F134" i="4"/>
  <c r="F127"/>
  <c r="F125"/>
  <c r="F120"/>
  <c r="C15" i="5"/>
  <c r="F381" i="4"/>
  <c r="F379"/>
  <c r="F368"/>
  <c r="F365"/>
  <c r="F359"/>
  <c r="F355"/>
  <c r="F352"/>
  <c r="F468"/>
  <c r="F466"/>
  <c r="F461"/>
  <c r="F443"/>
  <c r="F433"/>
  <c r="F516"/>
  <c r="F515"/>
  <c r="F513"/>
  <c r="F510"/>
  <c r="F502" s="1"/>
  <c r="F506"/>
  <c r="F505"/>
  <c r="F504"/>
  <c r="F521"/>
  <c r="F501"/>
  <c r="F500"/>
  <c r="F490"/>
  <c r="F485"/>
  <c r="E130" i="1"/>
  <c r="D130"/>
  <c r="E129"/>
  <c r="E128" s="1"/>
  <c r="F124"/>
  <c r="F123"/>
  <c r="C40" i="5"/>
  <c r="F79" i="1"/>
  <c r="E91"/>
  <c r="E54"/>
  <c r="F148"/>
  <c r="C62" i="5" s="1"/>
  <c r="F147" i="1"/>
  <c r="F146"/>
  <c r="F135"/>
  <c r="F122"/>
  <c r="F120"/>
  <c r="C49" i="5" s="1"/>
  <c r="F89" i="1"/>
  <c r="F87"/>
  <c r="F64"/>
  <c r="F63"/>
  <c r="F56"/>
  <c r="F50"/>
  <c r="C21" i="5" s="1"/>
  <c r="C20"/>
  <c r="C19"/>
  <c r="B148" i="1"/>
  <c r="B142"/>
  <c r="B81"/>
  <c r="B69"/>
  <c r="B58"/>
  <c r="B53"/>
  <c r="B45"/>
  <c r="A45"/>
  <c r="F43"/>
  <c r="C17" i="5" s="1"/>
  <c r="F39" i="1"/>
  <c r="C16" i="5" s="1"/>
  <c r="F114" i="4"/>
  <c r="F113"/>
  <c r="F111"/>
  <c r="F110"/>
  <c r="F109"/>
  <c r="F107"/>
  <c r="F106"/>
  <c r="F96"/>
  <c r="F91"/>
  <c r="F90"/>
  <c r="F89"/>
  <c r="F88"/>
  <c r="F79"/>
  <c r="F77"/>
  <c r="F73"/>
  <c r="F72"/>
  <c r="F69"/>
  <c r="F57"/>
  <c r="F56"/>
  <c r="F42"/>
  <c r="F39" s="1"/>
  <c r="B20"/>
  <c r="F31"/>
  <c r="F27" s="1"/>
  <c r="F34"/>
  <c r="F33"/>
  <c r="F36"/>
  <c r="F38"/>
  <c r="F26"/>
  <c r="F19"/>
  <c r="F17"/>
  <c r="F11" s="1"/>
  <c r="F14"/>
  <c r="F51"/>
  <c r="F47"/>
  <c r="F43"/>
  <c r="F40"/>
  <c r="F24"/>
  <c r="F20" s="1"/>
  <c r="E9" i="5" s="1"/>
  <c r="F9" s="1"/>
  <c r="F13" i="4"/>
  <c r="F9"/>
  <c r="F20" i="1"/>
  <c r="F27"/>
  <c r="F28"/>
  <c r="F25"/>
  <c r="F24"/>
  <c r="F19"/>
  <c r="F18"/>
  <c r="C10" i="5"/>
  <c r="F13" i="1"/>
  <c r="F10"/>
  <c r="E38" i="5" l="1"/>
  <c r="F44" i="4"/>
  <c r="E12" i="5" s="1"/>
  <c r="F174" i="4"/>
  <c r="D175" i="1"/>
  <c r="F175" s="1"/>
  <c r="E53"/>
  <c r="E174"/>
  <c r="E37" i="5"/>
  <c r="E10"/>
  <c r="F10" s="1"/>
  <c r="E24"/>
  <c r="E19"/>
  <c r="F19" s="1"/>
  <c r="E45"/>
  <c r="E20"/>
  <c r="F20" s="1"/>
  <c r="E8"/>
  <c r="E13"/>
  <c r="E50"/>
  <c r="E11"/>
  <c r="E48"/>
  <c r="E60"/>
  <c r="E106" i="1"/>
  <c r="E25" i="5"/>
  <c r="E34"/>
  <c r="F34" s="1"/>
  <c r="F58" i="1"/>
  <c r="E54" i="5"/>
  <c r="F54" s="1"/>
  <c r="E27"/>
  <c r="E40"/>
  <c r="F40" s="1"/>
  <c r="F39" s="1"/>
  <c r="F81" i="1"/>
  <c r="F82"/>
  <c r="E47" i="5"/>
  <c r="F47" s="1"/>
  <c r="E35"/>
  <c r="F35" s="1"/>
  <c r="E46"/>
  <c r="F46" s="1"/>
  <c r="E49"/>
  <c r="F49" s="1"/>
  <c r="F116" i="1"/>
  <c r="F9"/>
  <c r="E36" i="5"/>
  <c r="F36" s="1"/>
  <c r="E15"/>
  <c r="F15" s="1"/>
  <c r="E62"/>
  <c r="F62" s="1"/>
  <c r="E17"/>
  <c r="F17" s="1"/>
  <c r="F95" i="4"/>
  <c r="E14" i="5" s="1"/>
  <c r="E30"/>
  <c r="F30" s="1"/>
  <c r="F29" s="1"/>
  <c r="E16"/>
  <c r="F16" s="1"/>
  <c r="F118" i="1"/>
  <c r="E61" i="5"/>
  <c r="F60" i="1"/>
  <c r="F62"/>
  <c r="C27" i="5" s="1"/>
  <c r="F59" i="1"/>
  <c r="F119"/>
  <c r="F117"/>
  <c r="F45"/>
  <c r="F129"/>
  <c r="F107"/>
  <c r="F143"/>
  <c r="F108"/>
  <c r="F145"/>
  <c r="C61" i="5" s="1"/>
  <c r="F61" s="1"/>
  <c r="F134" i="1"/>
  <c r="C45" i="5"/>
  <c r="F144" i="1"/>
  <c r="F121"/>
  <c r="C50" i="5" s="1"/>
  <c r="F131" i="1"/>
  <c r="F91"/>
  <c r="C38" i="5" s="1"/>
  <c r="F73" i="1"/>
  <c r="F92"/>
  <c r="F54"/>
  <c r="F11"/>
  <c r="C8" i="5" s="1"/>
  <c r="F8" i="1"/>
  <c r="F26"/>
  <c r="C13" i="5" s="1"/>
  <c r="F32" i="1"/>
  <c r="F23"/>
  <c r="C12" i="5" s="1"/>
  <c r="F48" l="1"/>
  <c r="F50"/>
  <c r="F33"/>
  <c r="F45"/>
  <c r="F44" s="1"/>
  <c r="F27"/>
  <c r="F26" s="1"/>
  <c r="D173" i="1"/>
  <c r="D180" s="1"/>
  <c r="F38" i="5"/>
  <c r="F37" s="1"/>
  <c r="F60"/>
  <c r="E173" i="1"/>
  <c r="F174"/>
  <c r="F12" i="5"/>
  <c r="F13"/>
  <c r="F8"/>
  <c r="F7" s="1"/>
  <c r="F14"/>
  <c r="E21"/>
  <c r="F21" s="1"/>
  <c r="F53" i="1"/>
  <c r="C25" i="5" s="1"/>
  <c r="F25" s="1"/>
  <c r="F31" i="1"/>
  <c r="F106"/>
  <c r="F142"/>
  <c r="F128"/>
  <c r="F173" l="1"/>
  <c r="F24" i="5"/>
  <c r="E180" i="1"/>
  <c r="F180" s="1"/>
  <c r="F18" i="5"/>
  <c r="F11"/>
</calcChain>
</file>

<file path=xl/sharedStrings.xml><?xml version="1.0" encoding="utf-8"?>
<sst xmlns="http://schemas.openxmlformats.org/spreadsheetml/2006/main" count="1635" uniqueCount="872">
  <si>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</si>
  <si>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</si>
  <si>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</si>
  <si>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</si>
  <si>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</si>
  <si>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</si>
  <si>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</si>
  <si>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</si>
  <si>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</si>
  <si>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</si>
  <si>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</si>
  <si>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</si>
  <si>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Всего:</t>
  </si>
  <si>
    <t>ГБ</t>
  </si>
  <si>
    <t>ОБ</t>
  </si>
  <si>
    <t>2.</t>
  </si>
  <si>
    <t>МП «Развитие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</si>
  <si>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</si>
  <si>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</si>
  <si>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</si>
  <si>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</si>
  <si>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</si>
  <si>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</si>
  <si>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</si>
  <si>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</si>
  <si>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</si>
  <si>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</si>
  <si>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</si>
  <si>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</si>
  <si>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</si>
  <si>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 xml:space="preserve">Подпрограмма «Формирование здорового образа жизни населения города и развитие спорта»
</t>
  </si>
  <si>
    <t>Количество участников проведенных в городе физкультурных и спортивных мероприятий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</si>
  <si>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</si>
  <si>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</si>
  <si>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Подпрограмма «Развитие спортивной инфраструктуры»</t>
  </si>
  <si>
    <t>Цель: Улучшение состояния материальной базы физической культуры и спорта, повышение обеспеченности населения спортивными сооружениями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</si>
  <si>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</si>
  <si>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</si>
  <si>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Задача 1: Обеспечение эффективной деятельности учреждений физической культуры и спорта</t>
  </si>
  <si>
    <t>Отсутствие нарушений и штрафных санкций</t>
  </si>
  <si>
    <t>Цель: Повышение доступности и качества образования и обеспечение его соответствия запросам населения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</si>
  <si>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</si>
  <si>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</si>
  <si>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детей первой и второй групп здоровья в общей численности обучающихся общеобразовательных учреждений</t>
  </si>
  <si>
    <t>Доля работников, прошедших аттестацию от общей численности педагогических и руководящих работников</t>
  </si>
  <si>
    <t>Доля освоения субвенций и субсидий по переданным полномочиям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</si>
  <si>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</si>
  <si>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</si>
  <si>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</si>
  <si>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</si>
  <si>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</si>
  <si>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3.3.</t>
  </si>
  <si>
    <t>ВЦП «Услуги учреждений культуры и молодежной политики»</t>
  </si>
  <si>
    <t xml:space="preserve">МП «Развитие культуры и молодежной политики, сохранение культурного наследия города» 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</si>
  <si>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</si>
  <si>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</si>
  <si>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3:  Обеспечение равного доступа к услугам дополнительного образования в области искусств</t>
  </si>
  <si>
    <t xml:space="preserve"> 3.1</t>
  </si>
  <si>
    <t>Подпрограмма «Вовлечение молодежи в социальную практику»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</si>
  <si>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30 лет</t>
  </si>
  <si>
    <t>тыс.руб.</t>
  </si>
  <si>
    <t>Задача 4: Укрепление материально-технической базы МБУМП «Молодежный социальный центр</t>
  </si>
  <si>
    <t>Задача 1: Формирование единого культурного пространства</t>
  </si>
  <si>
    <t>Цель 1: Повышение эффективности услуг учреждений культуры и молодежной политики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</si>
  <si>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</si>
  <si>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</si>
  <si>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</si>
  <si>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</si>
  <si>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</si>
  <si>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</si>
  <si>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</si>
  <si>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</si>
  <si>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</si>
  <si>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</si>
  <si>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</si>
  <si>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</si>
  <si>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</si>
  <si>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</si>
  <si>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</si>
  <si>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</si>
  <si>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</si>
  <si>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</si>
  <si>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</si>
  <si>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</si>
  <si>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</si>
  <si>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</si>
  <si>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>Численность несовершеннолетних, состоящих на профилактических учётах</t>
  </si>
  <si>
    <t>Доля утвердительных ответов молодых людей в анонимных опросах на вопрос о наличии хотя бы однократного эпизода употребления наркотических веществ</t>
  </si>
  <si>
    <t>Ед.</t>
  </si>
  <si>
    <t>Количество безнадзорных детей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</si>
  <si>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</si>
  <si>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</si>
  <si>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Задача 2:  Создание оптимальных условий для организации досуговой занятости детей, привлечение их к занятиям различными видами художественного, технического творчества, к трудовой занятости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</si>
  <si>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</si>
  <si>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</si>
  <si>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Количество проведённых тренингов по профилактике противоправного поведения несовершеннолетних </t>
  </si>
  <si>
    <t>Удельный вес подростковой преступности в общей массе преступлений</t>
  </si>
  <si>
    <t>Количество случаев повторной подростковой преступности среди несовершеннолетних</t>
  </si>
  <si>
    <t>Задача 4:  Профилактика противоправного поведения, выработка навыков здорового образа жизни</t>
  </si>
  <si>
    <t xml:space="preserve">Количество постановлений подготовленных в КДНиЗП </t>
  </si>
  <si>
    <t xml:space="preserve"> 4.2.</t>
  </si>
  <si>
    <t>4.1.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</si>
  <si>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</si>
  <si>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</si>
  <si>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</si>
  <si>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Проведение образовательных семинаров для специалистов учреждений системы профилактики</t>
  </si>
  <si>
    <t>Количество лиц, выявленных и привлеченных к административной ответственности по ст.ст. 6.8, 6.9 КоАП РФ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</si>
  <si>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</si>
  <si>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</si>
  <si>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</si>
  <si>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шт.</t>
  </si>
  <si>
    <t>Цель МП: Обеспечение благоприятной окружающей среды для населения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</si>
  <si>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</si>
  <si>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</si>
  <si>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</si>
  <si>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</si>
  <si>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</si>
  <si>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</si>
  <si>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</si>
  <si>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</si>
  <si>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</si>
  <si>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</si>
  <si>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6.1.</t>
  </si>
  <si>
    <t>Подпрограмма «Поддержка и стимулирование жилищного строительства в городе Апатиты»</t>
  </si>
  <si>
    <t>6.2.</t>
  </si>
  <si>
    <t>Подпрограмма «Обеспечение жильем молодых семей города Апатиты»</t>
  </si>
  <si>
    <t>Доля молодых семей, получивших социальную выплату, от общего количества молодых семей, состоящих на учете в качестве нуждающихся в предоставлении жилых помещений</t>
  </si>
  <si>
    <t xml:space="preserve"> Доля молодых семей, реализовавших социальную выплату, от общего количества молодых семей, получивших социальную выплату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</si>
  <si>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</si>
  <si>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</si>
  <si>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</si>
  <si>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</si>
  <si>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км/%</t>
  </si>
  <si>
    <t>7.1.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</si>
  <si>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</si>
  <si>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</si>
  <si>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</si>
  <si>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</si>
  <si>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Подпрограмма «Развитие дорожного хозяйства»</t>
  </si>
  <si>
    <t xml:space="preserve">Подпрограмма «Транспортное обслуживание населения» </t>
  </si>
  <si>
    <t>Цель: Создание условий для эффективного транспортного обслуживания населения на территории муниципального образования город Апатиты</t>
  </si>
  <si>
    <t>Количество организованных социально значимых муниципальных маршрутов</t>
  </si>
  <si>
    <t>ед. в год</t>
  </si>
  <si>
    <t>7.3.</t>
  </si>
  <si>
    <t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t>
  </si>
  <si>
    <t>Доля ДТП, совершению которых сопутствовало наличие неудовлетворительных  дорожных условий, в общем количестве ДТП</t>
  </si>
  <si>
    <t>Снижение уровня дорожно-транспортного травматизма по сравнению с предыдущим годом</t>
  </si>
  <si>
    <t>Доля оснащенности общеобразовательных организаций учебно-методической базой по обучению детей ПДД и формированию у них навыков безопасного участия в дорожном движении от потребности</t>
  </si>
  <si>
    <t>Задача 2: Профилактика дорожно-транспортного травматизма на территории муниципального образования</t>
  </si>
  <si>
    <t>8.1.</t>
  </si>
  <si>
    <t>Цель: Повышение уровня сферы ритуальных услуг на территории муниципального  образования город Апатиты</t>
  </si>
  <si>
    <t>Обеспечение гарантированного перечня услуг по погребению</t>
  </si>
  <si>
    <t>Задача 2: Оказание гарантированного перечня по погребению умерших (погибших)</t>
  </si>
  <si>
    <t>да – 1/нет -0</t>
  </si>
  <si>
    <t>8.2.</t>
  </si>
  <si>
    <t>Подпрограмма «Наружное уличное освещение и содержание сетей энергоснабжения»</t>
  </si>
  <si>
    <t>8.3.</t>
  </si>
  <si>
    <t xml:space="preserve">Подпрограмма «Развитие системы комплексного благоустройства» 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</si>
  <si>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</si>
  <si>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</si>
  <si>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</si>
  <si>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</si>
  <si>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</si>
  <si>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</si>
  <si>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</si>
  <si>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</si>
  <si>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</si>
  <si>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</si>
  <si>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</si>
  <si>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</si>
  <si>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</si>
  <si>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</si>
  <si>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</si>
  <si>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</si>
  <si>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ед. (аварий)</t>
  </si>
  <si>
    <t>10.1.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</si>
  <si>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</si>
  <si>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</si>
  <si>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>10.2.</t>
  </si>
  <si>
    <t xml:space="preserve">ед. </t>
  </si>
  <si>
    <t>11.1.</t>
  </si>
  <si>
    <t>Подпрограмма «Формирование благоприятной инвестиционной среды»</t>
  </si>
  <si>
    <t>тыс. чел.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</si>
  <si>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</si>
  <si>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12.1.</t>
  </si>
  <si>
    <t>12.2.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</si>
  <si>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</si>
  <si>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>12.3.</t>
  </si>
  <si>
    <t>Количество муниципальных служащих Администрации города Апатиты, прошедших обучение на курсах повышения квалификации по соответствующим направлениям</t>
  </si>
  <si>
    <t>Отношение объема муниципального долга города Апатиты по состоянию на 1 января года, следующего за отчетным, к общему годовому объему доходов бюджета города Апатиты в финансовом году (без учета объемов безвозмездных поступлений)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</si>
  <si>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</si>
  <si>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Да-1/нет-0</t>
  </si>
  <si>
    <t>Объем планируемых к привлечению бюджетных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</si>
  <si>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тыс. руб.</t>
  </si>
  <si>
    <t>Уровень долговой нагрузки муниципального бюджета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</si>
  <si>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</si>
  <si>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</si>
  <si>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Подпрограмма «Повышение эффективности бюджетных расходов»</t>
  </si>
  <si>
    <t>13.1.</t>
  </si>
  <si>
    <t>14.1.</t>
  </si>
  <si>
    <t>Подпрограмма «Социальная поддержка отдельных категорий граждан»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</si>
  <si>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</si>
  <si>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</si>
  <si>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</si>
  <si>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</si>
  <si>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</si>
  <si>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</si>
  <si>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</si>
  <si>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4.2.</t>
  </si>
  <si>
    <t>Подпрограмма «Развитие туризма»</t>
  </si>
  <si>
    <t>Степень освоения средств, гр.5/гр.7*100,%</t>
  </si>
  <si>
    <t>да</t>
  </si>
  <si>
    <t xml:space="preserve"> -</t>
  </si>
  <si>
    <t>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</si>
  <si>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</si>
  <si>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</si>
  <si>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</si>
  <si>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Приложение № 3</t>
  </si>
  <si>
    <t>удовлетворительная</t>
  </si>
  <si>
    <t>эффективная</t>
  </si>
  <si>
    <t>недостаточно эффективная</t>
  </si>
  <si>
    <t>Подпрограмма «Профилактика наркомании, алкоголизма и употребления табака в молодежной среде города Апатиты»</t>
  </si>
  <si>
    <t>Подпрограмма «Обеспечение безопасности и защиты населения в области гражданской обороны и чрезвычайных ситуаций»</t>
  </si>
  <si>
    <t xml:space="preserve"> - </t>
  </si>
  <si>
    <t>Наличие просроченной кредиторской задолженности городского бюджета</t>
  </si>
  <si>
    <t>0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</si>
  <si>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</si>
  <si>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</si>
  <si>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</si>
  <si>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Удельный вес расходов городского бюджета, формируемых в рамках муниципальных программ</t>
  </si>
  <si>
    <t>95 и более</t>
  </si>
  <si>
    <t>Да -1/нет -0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</si>
  <si>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</si>
  <si>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100</t>
  </si>
  <si>
    <t>Отношение дефицита городского бюджета к доходам без учета объема безвозмездных поступлений</t>
  </si>
  <si>
    <t>Соотношение объема проверенных средств городского бюджета к общей суммы расходов городского бюджета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</si>
  <si>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</si>
  <si>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</si>
  <si>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</si>
  <si>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</si>
  <si>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</si>
  <si>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Задача 1: Строительство, реконструкция и модернизация объектов транспортной инфраструктуры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</si>
  <si>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</si>
  <si>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Задача 1.Оптиизация системы обращения с отходами производства и потребления на территории городского округа Апатиты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</si>
  <si>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</si>
  <si>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</si>
  <si>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Цель МП: Создание безопасных и благоприятных условий проживания граждан</t>
  </si>
  <si>
    <t>11.1</t>
  </si>
  <si>
    <t>Цель: Организация проведения капитального ремонта в многоквартирных домах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</si>
  <si>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</si>
  <si>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</si>
  <si>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</si>
  <si>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</si>
  <si>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</si>
  <si>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13.2.</t>
  </si>
  <si>
    <t>13.3.</t>
  </si>
  <si>
    <t>13.4.</t>
  </si>
  <si>
    <t>16.</t>
  </si>
  <si>
    <t>16.1.</t>
  </si>
  <si>
    <t>16.2.</t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</si>
  <si>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</si>
  <si>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t xml:space="preserve"> </t>
  </si>
  <si>
    <t>Количество заключенных договоров (муниципальных контрактов) для осуществления деятельности учреждения</t>
  </si>
  <si>
    <t>Доля компьютеров, защищённых средствами от несанкционированного доступа к данным</t>
  </si>
  <si>
    <t>15.2.</t>
  </si>
  <si>
    <t>Подпрограмма 2 «Развитие системы  предоставления государственных и муниципальных услуг по принципу «одного окна»</t>
  </si>
  <si>
    <t>Сводная оценка качества предоставления государственных услуг в МКУ «МФЦ г. Апатиты»</t>
  </si>
  <si>
    <t>15.3</t>
  </si>
  <si>
    <t>Доля реализованных мероприятий, направленных на своевременное и качественное обслуживание МКУ «МФЦ г. Апатиты»</t>
  </si>
  <si>
    <t>15.3.</t>
  </si>
  <si>
    <t>Задача 1: Укрепление материально-технической базы физической культуры и спорта</t>
  </si>
  <si>
    <t>Количество участников, прошедших тестирование ГТО, от количества поданных заявок</t>
  </si>
  <si>
    <t>Количество мероприятий Календарного плана официальных физкультурных и спортивных мероприятий</t>
  </si>
  <si>
    <t>не более 10</t>
  </si>
  <si>
    <t>Наличие утвержденной методики формализованного прогнозирования доходов городского бюджета по основным налогам и сборам</t>
  </si>
  <si>
    <t>Снижение объема дебиторской задолженности по неналоговым доходам городского бюджета за отчетный финансовый год к году, предшествующему отчетному</t>
  </si>
  <si>
    <t>Наличие проведенного мониторинга оказания муниципальных услуг и формирование планов по решению выявленных проблем в соответствии с нормативным правовым актом муниципального образования в сферах образования, культуры, физической культуры и спорта</t>
  </si>
  <si>
    <t>Итоговый показатель рейтинга размещения актуальной информации о муниципальных учреждениях на сайте www.bus.gov.ru</t>
  </si>
  <si>
    <t>к</t>
  </si>
  <si>
    <t>Подпрограмма «Развитие современной системы образования»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</si>
  <si>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</si>
  <si>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Количество образовательных организаций, в которых осуществлен капитальный и (или) текущий ремонт в соответствии с  санитарно-гигиеническими, противопожарными нормами и требованиями, требованиями безопасности</t>
  </si>
  <si>
    <t>Доля отдохнувших и оздоровленных детей в возрасте от 6 до 18 лет в оздоровительных учреждениях от общего количества детей данной возрастной категории</t>
  </si>
  <si>
    <t>Цель: Формирование условий, обеспечивающих соответствие образовательных организаций современным требованиям, создание условий для успешной социализации и самореализации детей</t>
  </si>
  <si>
    <t>Доля педагогических работников образовательных организаций, участвующих в конкурсах профессионального мастерства муниципальных, региональных и всероссийских этапах от общего количества педагогических работников образовательных учреждений</t>
  </si>
  <si>
    <t>Задача 1: Содействие развитию потенциала талантливых детей и вовлечение детей в общественную деятельность</t>
  </si>
  <si>
    <t xml:space="preserve">Доля обучающихся  5-11 классов, принявших участие в школьном этапе Всероссийской олимпиады школьников </t>
  </si>
  <si>
    <t>Доля обучающихся   9-11 классов, принявших участие в региональном этапе Всероссийской олимпиады школьников</t>
  </si>
  <si>
    <t xml:space="preserve">Количество обучающихся, принявших участие в мероприятиях, направленных на развитие творческих и интеллектуальных способностей </t>
  </si>
  <si>
    <t>Количество членов делегаций, принимающих участие в региональной выставке молодых исследователей и в практических конференциях</t>
  </si>
  <si>
    <t>Задача 2: Обеспечение соответствия организаций образования санитарно-гигиеническим, противопожарным нормам и требованиям, требованиям безопасности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</si>
  <si>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</si>
  <si>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</si>
  <si>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</si>
  <si>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образовательных организаций, в которых созданы условия для  получения детьми-инвалидами качественного образования, в общем количестве образовательных организаций</t>
  </si>
  <si>
    <t>Задача 3: Обеспечение организованного отдыха и оздоровления детей</t>
  </si>
  <si>
    <t>Доля обучающихся и воспитанников, принимающих участие в мероприятиях, направленных на сохранение и улучшение здоровья и формирования здорового образа жизни  от общего числа обучающихся и воспитанников</t>
  </si>
  <si>
    <t>Задача 4: Сохранение и развитие кадрового потенциала системы образования</t>
  </si>
  <si>
    <t>Количество педагогических работников, принявших участие в городских конкурсах профессионального мастерства</t>
  </si>
  <si>
    <t>Количество педагогических работников, принявших участие в областных конкурсах профессионального мастерства</t>
  </si>
  <si>
    <t>ВЦП «Развитие дошкольного, общего и дополнительного образования детей»</t>
  </si>
  <si>
    <t>ВЦП«Развитие дошкольного, общего и дополнительного образования детей»</t>
  </si>
  <si>
    <t>ВБ</t>
  </si>
  <si>
    <t>Цель: Создание в системе дошкольного, общего и дополнительного образования детей равных возможностей получения современного качественного образования и позитивной социализации детей</t>
  </si>
  <si>
    <t>Удельный вес численности детей в возрасте 1 - 6 лет, получающих дошкольную образовательную услугу в муниципальных образовательных учреждениях в общей численности детей в возрасте 1 - 6 лет</t>
  </si>
  <si>
    <t>Доля лиц, сдавших единый государственный экзамен по русскому языку и математике, в общей численности выпускников общеобразовательных учреждений, участвовавших в ЕГЭ по данным предметам</t>
  </si>
  <si>
    <t xml:space="preserve">Доля детей, охваченных образовательными программами дополнительного образования детей, в общей численности детей 5-18 лет  </t>
  </si>
  <si>
    <t>Соотношение средней заработной платы педагогических работников дошкольных образовательных организаций к средней заработной плате работников общеобразовательных организаций города Апатиты</t>
  </si>
  <si>
    <t>Соотношение средней заработной платы педагогических работников общеобразовательных организаций к средней заработной плате в Мурманской области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</si>
  <si>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общеобразовательных организаций города Апатиты</t>
  </si>
  <si>
    <t>Задача 1: Обеспечение государственных гарантий общедоступности и бесплатности дошкольного, общего образования и равного доступа к услугам дополнительного образования детей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</si>
  <si>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</si>
  <si>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Количество общеобразовательных организаций, реализующих программы среднего общего образования, показывающих результаты ЕГЭ по обязательным предметам не ниже среднеобластных</t>
  </si>
  <si>
    <t>Доля образовательных организаций, обеспечивающих доступность потребителям информации о своей деятельности на официальных сайтах, от общего количества образовательных организаций</t>
  </si>
  <si>
    <t>не менее 95</t>
  </si>
  <si>
    <t>Удельный вес численности детей в возрасте 3-7 лет, получающих дошкольную образовательную услугу к численности детей в возрасте 3-7 лет, скорректированной на численность детей в возрасте 5-7 лет, обучающихся в школе</t>
  </si>
  <si>
    <t xml:space="preserve">Удельный вес численности обучающихся в общеобразовательных организациях в возрасте 7-17 лет, к общей численности детей в возрасте 7-17 лет  </t>
  </si>
  <si>
    <t>17.</t>
  </si>
  <si>
    <t>17.1.</t>
  </si>
  <si>
    <t>Доля приемных семей, получающих социальную поддержку к общему количеству приемных семей, имеющих право на получние социальной поддержки</t>
  </si>
  <si>
    <t>Доля лиц, удостоенных звания «Почетный гражданин города Апатиты», которым производится выплата в общей численности граждан, удостоенных звания "Почетный гражданин города Апатиты"</t>
  </si>
  <si>
    <t>семей</t>
  </si>
  <si>
    <t>Количество граждан, обратившихся за возмещением расходов по проезду в  медицинские организации Мурманской области</t>
  </si>
  <si>
    <t xml:space="preserve">Доля граждан, получивших услуги по транспортировке,от общего количества граждан, имеющих право на получение услуги </t>
  </si>
  <si>
    <t>Доля отремонтированных жилых помещений, собственниками которых являются дети-сироты и дети, оставшиеся без попечения родителей, лица из их числа, к общему числу жилых помещений требующих ремонта, собственниками которых являются дети-сироты и дети, оставшиеся без попечения родителей, лиц из их числа</t>
  </si>
  <si>
    <t>Подпрограмма «Социальная поддержка социально ориентированных организаций»</t>
  </si>
  <si>
    <t>Цель подпрограммы: повышение активности социально ориентированных некоммерческих организаций города Апатиты</t>
  </si>
  <si>
    <t>Задача 1: формирование благоприятных условий деятельности социально ориентированных некоммерческих организаций, посредством их финансовой поддержки</t>
  </si>
  <si>
    <t>Количество граждан, которым оказана социальная поддержка</t>
  </si>
  <si>
    <t>Доля многоквартирных домов, находящихся в управлении
товариществ собственников недвижимости в многоквартирных
домах, от общего количества многоквартирных домов</t>
  </si>
  <si>
    <t>Доля многоквартирных домов, где выбран Совет многоквартирного дома, в общем количестве многоквартирных домов</t>
  </si>
  <si>
    <t>Доля ТСН, воспользовавшихся субсидией на возмещение затрат связанных с созданием ТСЖ, к общему числу созданных ТСЖ в течение года</t>
  </si>
  <si>
    <t>Задача 1: Развитие механизмов муниципальной поддержки инициативных групп собственников помещений по вопросам создания ТСН</t>
  </si>
  <si>
    <t>Количество руководителей и специалистов ТСН, повысивших квалификацию</t>
  </si>
  <si>
    <t>Количество проведенных общих собраний по переизбранию нового состава Совета многоквартирного дома</t>
  </si>
  <si>
    <t>Численность молодых людей, принимающих участие в профориентационных мероприятиях</t>
  </si>
  <si>
    <t>Объем средств, направляемых на выплату стипендий и премий Администрации города Апатиты</t>
  </si>
  <si>
    <t xml:space="preserve"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
</t>
  </si>
  <si>
    <t>Цель подпрограммы: Улучшение жилищных условий молодых семей города Апатиты</t>
  </si>
  <si>
    <t>18.</t>
  </si>
  <si>
    <t>Цель Программы: Повышение уровня благоустройства территорий муниципального образования</t>
  </si>
  <si>
    <t>Доля выполненных Программных мероприятий по повышению уровня благоустройства территорий муниципального образования, от числа запланированных Программой</t>
  </si>
  <si>
    <t>Задача 1: Повышение уровня благоустройства дворовых территорий муниципального образования</t>
  </si>
  <si>
    <t>Количество благоустроенных дворовых территорий</t>
  </si>
  <si>
    <t xml:space="preserve">Задача 2: Повышение уровня благоустройства муниципальных территорий общего пользования (парков, скверов и т.д.)
</t>
  </si>
  <si>
    <t>Количество благоустроенных муниципальных территорий общего пользования (парков, скверов и т.д.)</t>
  </si>
  <si>
    <t>Задача 3: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</t>
  </si>
  <si>
    <t>Доля дворовых территорий, благоустроенных с трудовым участием граждан от числа запланированных Программой</t>
  </si>
  <si>
    <t>Доля выполненных подпрограммных мероприятий по обеспечению развития сферы ритуальных услуг на территории муниципального образования город Апатиты, от числа запланированных в текущем году подпрограммой</t>
  </si>
  <si>
    <t>Задача 1:  Обеспечение содержания в надлежащем порядке территории кладбища в соответствии с санитарно-эпидемиологическими нормами (1, 2, 3 очереди)</t>
  </si>
  <si>
    <t>Количество заброшенных захоронений, по которым выполнены
работы по приведению в эстетический вид (нарастающим итогом)</t>
  </si>
  <si>
    <t>Задача 3:  Расширение территории городского кладбища</t>
  </si>
  <si>
    <t xml:space="preserve">Площадь, подготовленная для размещения 3 очереди городского
кладбища (нарастающим итогом)
</t>
  </si>
  <si>
    <t xml:space="preserve">га  </t>
  </si>
  <si>
    <t>Доля выполненных мероприятий по обеспечению содержания
кладбища в микрорайоне «Старые Апатиты»</t>
  </si>
  <si>
    <t>Обеспечение содержания в надлежащем порядке воинского
захоронения</t>
  </si>
  <si>
    <t>Уровень ежегодного снижения объемов потребляемой электрической
энергии</t>
  </si>
  <si>
    <t>19.</t>
  </si>
  <si>
    <t>19.1.</t>
  </si>
  <si>
    <t>АВЦП "Обеспечение деятельности Муниципального казенного учреждения города Апатиты "Управление городского хозяйства"</t>
  </si>
  <si>
    <t>МП "Информационное общество"</t>
  </si>
  <si>
    <t>МП "Территориальное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области"</t>
  </si>
  <si>
    <t>МП "Формирование современной городской среды на территории муниципального образования город Апатиты с подведомственной территорией Мурманской области"</t>
  </si>
  <si>
    <t>МП "Управление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области"</t>
  </si>
  <si>
    <t>Подпрограмма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</si>
  <si>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Задача: Обеспечение МКУ г.Апатиты "УГХ"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</si>
  <si>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 утвержденным штатным расписанием </t>
  </si>
  <si>
    <t>Количество заключенных договоров (муниципальных контрактов) для
осуществления деятельности учреждения</t>
  </si>
  <si>
    <t>Уровень обеспечения учета объектов, находящихся в муниципальной
собственности</t>
  </si>
  <si>
    <t>Доля пустующих объектов, содержащихся за счет средств местного
бюджета, от общего числа пустующих объектов, составляющих казну</t>
  </si>
  <si>
    <t>Цель МП: Повышение эффективности управления муниципальным имуществом и земельными ресурсами</t>
  </si>
  <si>
    <t xml:space="preserve">Количество предоставленных на бесплатной основе многодетным
семьям земельных участков, обеспеченных объектами коммунальной и дорожной инфраструктуры, для индивидуального жилищного
строительства </t>
  </si>
  <si>
    <t xml:space="preserve">Цель:  Создание условий для развития жилищного строительства на территории города Апатиты </t>
  </si>
  <si>
    <t xml:space="preserve">Задача 1: Обеспечение земельных участков для индивидуального жилищного строительства коммунальной и дорожной инфраструктурой </t>
  </si>
  <si>
    <t>тыс.кв. м</t>
  </si>
  <si>
    <t xml:space="preserve">Площадь земельных участков, сформированных для
индивидуального жилищного строительства, обеспеченных объектами коммунальной и дорожной инфраструктуры </t>
  </si>
  <si>
    <t xml:space="preserve">Подпрограмма «Профилактика безнадзорности и правонарушений несовершеннолетних» </t>
  </si>
  <si>
    <t xml:space="preserve">Цель:  обеспечение эффективной профилактики асоциального поведения детей и молодёжи,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
современном обществе
</t>
  </si>
  <si>
    <t xml:space="preserve">Численность семей, состоящих на учёте в комиссии по делам
несовершеннолетних и защите их прав
</t>
  </si>
  <si>
    <t>Задача 1:  Организация межведомственного сотрудничества по вопросам профилактики потребления наркотических средств и психотропных веществ</t>
  </si>
  <si>
    <t>Цель: Формирование негативного отношения молодых граждане города Апатиты к незаконному употреблению наркотических средств и психотропных  веществ</t>
  </si>
  <si>
    <t>Задача 2:  Организация профилактической работы по формированию  здорового образа жизни и развитию антинаркотической пропаганды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</si>
  <si>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
подведомственной территорией Мурманской области»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</si>
  <si>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области»</t>
  </si>
  <si>
    <t>Задача 1: Профилактика правонарушений в общественных местах, защита личности, общества от противоправных посягательств, на основе принципов добровольности, законности, гуманности, соблюдения и защиты прав и свобод человека и гражданина</t>
  </si>
  <si>
    <t>Количество мероприятий с участием представителей общественных
объединений по обеспечению охраны общественного порядка</t>
  </si>
  <si>
    <t>Задача 2: Развитие системы добровольных народных дружин по предупреждению нарушений общественного порядка</t>
  </si>
  <si>
    <t xml:space="preserve">Количество членов добровольной народной дружины в муниципальном образовании город Апатиты с подведомственной
территорией
</t>
  </si>
  <si>
    <t xml:space="preserve">Задача: Повышение доступности и качества транспортного обслуживания населения </t>
  </si>
  <si>
    <t>Доля выполненных рейсов по социально значимым муниципальным
маршрутам регулярных пассажирских перевозок от числа
запланированных</t>
  </si>
  <si>
    <t>Доля выполненных подпрограммных мероприятий по повышению
безопасности дорожного движения на территории муниципального
образования город Апатиты, от числа запланированных
подпрограммой на период ее действия</t>
  </si>
  <si>
    <t>100%/ 100%</t>
  </si>
  <si>
    <t xml:space="preserve">Протяженность автомобильных дорог общего пользования
местного значения соответствующих нормативным требованиям к
транспортно- эксплуатационному состоянию/ Доля протяженности автомобильных дорог общего пользования местного значения соответствующих нормативным требованиям к транспортно- эксплуатационному состоянию от общей протяженности автомобильных дорог общего пользования местного значения
</t>
  </si>
  <si>
    <t>Количество выполненных рейсов по социально значимым муниципальным маршрутам регулярных пассажирских перевозок</t>
  </si>
  <si>
    <t>рейсов в год</t>
  </si>
  <si>
    <t>Цель: Обеспечение развития дорожного хозяйства на территории муниципального образования город Апатиты</t>
  </si>
  <si>
    <t>Доля выполненных подпрограммных мероприятий по обеспечению
развития дорожного хозяйства, от числа запланированных
подпрограммой на период ее действия</t>
  </si>
  <si>
    <t>100%/100%</t>
  </si>
  <si>
    <t>Задача: Создание условий для эффективного функционирования Муниципального казенного учреждения «Служба гражданской защиты города Апатиты»</t>
  </si>
  <si>
    <t>Уровень обеспеченности потребности в коммунальных ресурсах от необходимого объема</t>
  </si>
  <si>
    <t>Цель Программы: Создание условий для устойчивого развития территории муниципального образования город Апатиты с подведомственной территорией Мурманской области</t>
  </si>
  <si>
    <t>Доля реализованных мероприятий, направленных на обеспечение
градостроительной деятельности, от количества запланированных
мероприятий от общего количества на период действия программы 2017 – 2019 годы</t>
  </si>
  <si>
    <t>Подпрограмма "Обеспечение градостроительной деятельности"</t>
  </si>
  <si>
    <t>Цель: Формирование правовой основы для осуществления градостроительной деятельности, актуализация документов территориального планирования и градостроительного зонирования,
способствующих дальнейшему развитию жилищной, инженерной, транспортной и социальной инфраструктур города с учетом интересов граждан, предпринимателей и организаций</t>
  </si>
  <si>
    <t>Доля реализованных мероприятий, направленных на совершенствование базы нормативных документов и информационной системы обеспечения градостроительной
деятельности, от количества запланированных к разработке в
текущем году</t>
  </si>
  <si>
    <t xml:space="preserve">Доля реализованных мероприятий, направленных на актуализацию
градостроительной документации, топографических и картографических материалов, от количества запланированных
мероприятий на период действия программы 2017 – 2019 годы
</t>
  </si>
  <si>
    <t>Степень обеспечения территории муниципального образования
планировочной документацией</t>
  </si>
  <si>
    <t>Задача 1: Обеспечение градостроительной деятельности документами нормативно – правового
регулирования.</t>
  </si>
  <si>
    <t>Наличие документов нормативно- правового регулирования</t>
  </si>
  <si>
    <t>да -1/нет-0</t>
  </si>
  <si>
    <t>Задача 2: Обеспечение территории муниципального образования город Апатиты с подведомственной территорией актуальной градостроительной документацией</t>
  </si>
  <si>
    <t>Степень актуализации Генерального плана города Апатиты</t>
  </si>
  <si>
    <t xml:space="preserve">Степень обеспечения территории муниципального образования
градостроительной документации
</t>
  </si>
  <si>
    <t>Наличие карт  градостроительного зонирования населенных
пунктов муниципального образования</t>
  </si>
  <si>
    <t>Площадь топографических планов масштаба 1:2000, в
отношении которых проводится мониторинг</t>
  </si>
  <si>
    <t xml:space="preserve">Степень постановки на государственный кадастровый учет
территориальных зон населенного пункта город Апатиты
</t>
  </si>
  <si>
    <t>Степень постановки на государственный кадастровый учет
границ населенных пунктов муниципального образования</t>
  </si>
  <si>
    <t>Задача 3: Проведение землеустроительных работ в отношении границ территориальных зон населенного пункта город Апатиты, границ населенных пунктов Тик-Губа, железнодорожная станция Хибины</t>
  </si>
  <si>
    <t>Задача 4: Ведение информационной системы обеспечения градостроительной деятельности (ИСОГД)</t>
  </si>
  <si>
    <t>Наличие обновленной информационной системы обеспечения градостроительной деятельности (ИСОГД)</t>
  </si>
  <si>
    <t>га</t>
  </si>
  <si>
    <t>МП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</si>
  <si>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Количество зарегистрированных нарушений общественного
порядка экстремистского и террористического характера
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</si>
  <si>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</si>
  <si>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 xml:space="preserve">Количество внесенных контрольно-надзорными органами представлений об устранении причин и условий, способствующих
реализации угроз безопасности Российской Федерации
</t>
  </si>
  <si>
    <t xml:space="preserve">Задача 2: Осуществление мероприятий по профилактике терроризма и экстремизма в сферах межнациональных и межрелигиозных отношений, образования, культуры, физической культуры, спорта, в социальной, молодежной и информационной политике, в сфере обеспечения общественного правопорядка
</t>
  </si>
  <si>
    <t>Количество тематических уроков по вопросам
межэтнических и межкультурных отношений</t>
  </si>
  <si>
    <t>Задача 3. Формирование у населения потребности в толерантном поведении к людям других национальностей и религиозных конфессий, на основе ценностей многонационального российского общества, культурного самосознания, принципов соблюдения прав и свобод человека</t>
  </si>
  <si>
    <t>Количество случаев ксенофобии, религиозной и этнической нетерпимости, этнического и религиозного экстремизма</t>
  </si>
  <si>
    <t xml:space="preserve">Задача 4. Проведение информационных, пропагандистских и контрпропагандистских мероприятий, с участием институтов гражданского общества, направленных на формирование нетерпимости к экстремистской и террористической идеологии, повышение бдительности населения
</t>
  </si>
  <si>
    <t>Количество информационных материалов по противодействию
экстремизму и профилактике терроризма</t>
  </si>
  <si>
    <t xml:space="preserve">Количество реализованных основных положений Стандарта 2.0
(с учетом требований Атласа муниципальных практик)
</t>
  </si>
  <si>
    <t>койко-место</t>
  </si>
  <si>
    <t>ед. на 10000
человек
населения</t>
  </si>
  <si>
    <t xml:space="preserve">Задача 1. Совершенствование механизмов муниципальной поддержки малого и среднего предпринимательства
</t>
  </si>
  <si>
    <t xml:space="preserve">Количество субъектов малого и среднего предпринимательства, получивших финансовую и имущественную поддержки, внесенные в реестр субъектов МСП - получателей муниципальной поддержки
</t>
  </si>
  <si>
    <t>Задача 2. Стимулирование социальной ответственности бизнеса</t>
  </si>
  <si>
    <t xml:space="preserve">Количество заключенных трудовых договоров и количество граждан,
зарегистрированных в качестве ИП, по итогам работы по выявлению
неформальной занятости в сфере предпринимательства
</t>
  </si>
  <si>
    <t>Задача 3. Повышение компетенции и конкурентоспособности субъектов малого и среднего предпринимательства</t>
  </si>
  <si>
    <t>Количество проведенных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
Апатиты</t>
  </si>
  <si>
    <t>Задача 4. Создание условий для комплексного развития потребительского рынка и наиболее полного удовлетворения потребностей населения в потребительских товарах</t>
  </si>
  <si>
    <t>Оборот розничной торговли в расчете на 1 жителя (с учетом субъектов малого и среднего предпринимательства)</t>
  </si>
  <si>
    <t>тыс. руб. в
ценах
соответствующ
их лет</t>
  </si>
  <si>
    <t>Доля запросов, поступивших в архив в электронной форме с
использованием программного комплекса VipNet, от общего
количества поступивших запросов</t>
  </si>
  <si>
    <t xml:space="preserve">Количество муниципальных служащих, успешно аттестованных в
соответствующем году </t>
  </si>
  <si>
    <t xml:space="preserve">Количество проектов нормативных актов, при проведении
антикоррупционной экспертизы в которых выявлены коррупциогенные факторы
</t>
  </si>
  <si>
    <t xml:space="preserve">Количество работников в соответствии со штатным расписанием
</t>
  </si>
  <si>
    <t>Доля потребленных коммунальных ресурсов и ГСМ от установленных лимитов</t>
  </si>
  <si>
    <t>95-100</t>
  </si>
  <si>
    <t>Цель: Обеспечение эффективной деятельности муниципального бюджетного учреждения «Централизованная бухгалтерия Администрации города Апатиты»</t>
  </si>
  <si>
    <t>Уровень выполнения муниципального задания муниципального бюджетного учреждения «Централизованная бухгалтерия Администрации города Апатиты»</t>
  </si>
  <si>
    <t>Количество нарушений и штрафных санкций</t>
  </si>
  <si>
    <t xml:space="preserve">Степень удовлетворенности пользователей услугами по
предоставлению архивной информации
</t>
  </si>
  <si>
    <t>Уровень материально-технического оснащения органов местного
самоуправления муниципального образования город Апатиты
с подведомственной территорией Мурманской области</t>
  </si>
  <si>
    <t>Уровень сдачи бюджетной, бухгалтерской, налоговой отчетности в
обслуживаемых муниципальных учреждениях</t>
  </si>
  <si>
    <t>ВБС</t>
  </si>
  <si>
    <t>Наличие размещенной информации о муниципальных финансах на сайте муниципального образования в сети интернет</t>
  </si>
  <si>
    <t>Задача 5: «Социальная поддержка муниципальных служащих»</t>
  </si>
  <si>
    <t>Количество заключенных соглашений о предоставлении субсидии социально ориентированным некоммерческим организациям</t>
  </si>
  <si>
    <t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</si>
  <si>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t>Численность лиц, проходящих спортивную подготовку</t>
  </si>
  <si>
    <r>
      <t xml:space="preserve"> </t>
    </r>
    <r>
      <rPr>
        <sz val="9"/>
        <rFont val="Calibri"/>
        <family val="2"/>
        <charset val="204"/>
        <scheme val="minor"/>
      </rPr>
      <t>№ п/п</t>
    </r>
  </si>
  <si>
    <t>Подпрограмма «Культура»</t>
  </si>
  <si>
    <t>Аналитическая ведомственная целевая программа «Обеспечение деятельности муниципального казенного учреждения «Служба гражданской защиты города Апатиты»</t>
  </si>
  <si>
    <t>Подпрограмма «Обеспечение экологической безопасности»</t>
  </si>
  <si>
    <t>Подпрограмма «Организация сферы ритуальных услуг»</t>
  </si>
  <si>
    <t>МП «Капитальный ремонт многоквартирных домов»</t>
  </si>
  <si>
    <t xml:space="preserve">Подпрограма «Проведение капитального ремонта многоквартирных домов»
</t>
  </si>
  <si>
    <t>Подпрограмма «Проведение капитального ремонта многоквартирных домов»</t>
  </si>
  <si>
    <t>Аналитическая ведомственная целевая  программа «Обеспечение деятельности муниципального казенного учреждения города Апатиты «Управление материально-технического обеспечения деятельности органов местного
самоуправления города Апатиты»</t>
  </si>
  <si>
    <t>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</si>
  <si>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Подпрограмма 1 «Развитие современной информационной и телекоммуникационной инфраструктуры органов местного самоуправления»</t>
  </si>
  <si>
    <t>АВЦП «Обеспечение деятельности МКУ «Многофункциональный центр предоставления государственных и муниципальных услуг города Апатиты»</t>
  </si>
  <si>
    <t>МП «Территориальное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области»</t>
  </si>
  <si>
    <t>МП «Формирование современной городской среды на территории муниципального образования город Апатиты с подведомственной территорией Мурманской области»</t>
  </si>
  <si>
    <t>МП «Управление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области»</t>
  </si>
  <si>
    <t>МП «Противодействие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Апатиты»</t>
  </si>
  <si>
    <t>Подпрограмма «Владение,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области»</t>
  </si>
  <si>
    <t>Подпрограмма «Обеспечение градостроительной деятельности»</t>
  </si>
  <si>
    <t>АВЦП «Обеспечение деятельности Муниципального казенного учреждения города Апатиты "Управление городского хозяйства»</t>
  </si>
  <si>
    <t>Подпрограмма "Вовлечение молодежи в социальную практику»</t>
  </si>
  <si>
    <t>Подпрограмма  «Внешнее благоустройство городских территорий»</t>
  </si>
  <si>
    <t xml:space="preserve">Аналитическая ведомственная целевая  программа «Обеспечение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Апатиты» </t>
  </si>
  <si>
    <t>Аналитическая ведомственная целевая  программа  «Обеспечение деятельности муниципального казенного учреждения города Апатиты  «Управление материально-технического обеспечения деятельности органов местного
самоуправления города Апатиты»</t>
  </si>
  <si>
    <t xml:space="preserve"> АВЦП «Обеспечение деятельности МКУ «Многофункциональный центр предоставления государственных и муниципальных услуг города Апатиты»</t>
  </si>
  <si>
    <t xml:space="preserve">Причины низкой степени освоения финансирования, степени реализации мероприятий </t>
  </si>
  <si>
    <t>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</si>
  <si>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 xml:space="preserve"> 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</si>
  <si>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Профилактика терроризма и экстремизма на территории муниципального образования город Апатиты с подведомственной территорией Мурманской области</t>
  </si>
  <si>
    <t>Количество отремонтированных многоквартирных домов (нарастающим итогом к 2019)</t>
  </si>
  <si>
    <t>Не исполнения подрядчиком договорных обязательств</t>
  </si>
  <si>
    <t>всего</t>
  </si>
  <si>
    <t>всего без ВБС</t>
  </si>
  <si>
    <t>Подпрограмма «Подготовка объектов и систем жизнеобеспечения к работе в отопительный период»</t>
  </si>
  <si>
    <t>100                          100</t>
  </si>
  <si>
    <t>100,0                    100,0</t>
  </si>
  <si>
    <t>100%                 100%</t>
  </si>
  <si>
    <t>Увеличилось количество мероприятий для молодежи</t>
  </si>
  <si>
    <t>Количество проведенных мероприятий, напрвленных на правовое просвещение и правовое информирование граждан</t>
  </si>
  <si>
    <t>Показатель не откорректирован. В 2020 году выполнение мероприятия не планировалось. Министерством строительства и территориального планирования Мурманской области  в 2018-2019 годах  планировалось внедрить единую ИСОГД на уровне субъекта для всей территории Мурманской области. В связи с этим финансирование данного мероприятия в 2018-2019 годах не запрашивалось</t>
  </si>
  <si>
    <t>Из запланированных 6 мероприятий 1 не выполнено</t>
  </si>
  <si>
    <t>предварительные данные</t>
  </si>
  <si>
    <t>всего с ВБС</t>
  </si>
  <si>
    <t>МП "Экономический потенциал"</t>
  </si>
  <si>
    <t>Цель МП: Повышение предпринимательской и инвестиционной активности, в том числе в сфере туризма, в муниципальном образовании город Апатиты с подведомственной территорией</t>
  </si>
  <si>
    <t>Наличие актуальной информации о свободных инвестиционных площадках на территории города Апатиты</t>
  </si>
  <si>
    <t>да – 1, нет - 0</t>
  </si>
  <si>
    <t>Количество инвестиционных проектов реализованных на территории муниципального образования в отчетном периоде</t>
  </si>
  <si>
    <t xml:space="preserve">Наличие актуализированной информации на официальном сайте органов местного самоуправления города Апатиты в сети «Интернет» в разделе «Инвесторам» </t>
  </si>
  <si>
    <t>Функционирование канала прямой связи для потенциальных инвесторов с руководством города Апатиты</t>
  </si>
  <si>
    <t xml:space="preserve">Количество субъектов малого и среднего предпринимательства (включая индивидуальных предпринимателей) </t>
  </si>
  <si>
    <t>Доля населения, занятого в сфере малого и среднего предпринимательства, в общей численности населения, занятого в экономике города Апатиты</t>
  </si>
  <si>
    <t xml:space="preserve">Обеспеченность населения торговыми площадями </t>
  </si>
  <si>
    <t>кв.м на 1000 человек населения</t>
  </si>
  <si>
    <t>Темп роста объема туристского потока на территории муниципального образования (в коллективных средствах размещения и в частном секторе) к предыдущему году</t>
  </si>
  <si>
    <t>Объем инвестиций в основной капитал (за счет всех источников финансирования) в расчете на 1 жителя</t>
  </si>
  <si>
    <t>тыс. рублей</t>
  </si>
  <si>
    <t xml:space="preserve">Задача 4: Обеспечение содержания в надлежащем состоянии участка для организации кладбища в микрорайоне «Старые Апатиты»
</t>
  </si>
  <si>
    <t xml:space="preserve">Задача 5: Содержание в надлежащем порядке воинского захоронения Лобко Е.Я.
</t>
  </si>
  <si>
    <t>Количество несовершеннолетних, состоящих на профилактическом учете</t>
  </si>
  <si>
    <t>снизились по сравнению с 2020 годом уходы из семьи на 3%, из приюта на 100%, но увеличились уходы из общежития АПК на 86%</t>
  </si>
  <si>
    <t xml:space="preserve">Задача 5:  Оказание услуг семьям с детьми и несовершеннолетним, попавшим в трудную жизненную ситуацию и социально опасное положение </t>
  </si>
  <si>
    <t>Численность детей,  находящихся на социальном патронате</t>
  </si>
  <si>
    <t>Цель:  Обеспечение надежности работы наружного уличного освещения, путем замены существующего технически устаревшего оборудования на современное</t>
  </si>
  <si>
    <t>Отсутствие аварийных ситуаций на сетях наружного уличного освещения</t>
  </si>
  <si>
    <t>да - 1/нет- 0</t>
  </si>
  <si>
    <t>Задача 1: Сокращение потребления потребленияэлектроэнергии за счет проведения энергосберегающих мероприятий</t>
  </si>
  <si>
    <t xml:space="preserve">Задача 2: Содержание и ремонт элементов наружного уличного освещения </t>
  </si>
  <si>
    <t xml:space="preserve">Доля выполненных работ по содержанию и планово-предупредительному ремонту сетей НУО от общего объема работ по содержанию и планово-предупредительному ремонту сетей НУО, запланированному на текущий год
</t>
  </si>
  <si>
    <t>Протяженность сетей наружного уличного освещения, на которых заменено существующее технически уствревшее оборудование на современное (нарастающим итогом)</t>
  </si>
  <si>
    <t>Доля муниципальных служащих, получивших доплату к пенсии, в общем числе муниципальных служащих обратившихся за получением доплаты</t>
  </si>
  <si>
    <t>Количество мероприятий, реализуемых социально ориентированными некоммерческими организациями, получившими финансовую поддержку за счет средств городского бюджета</t>
  </si>
  <si>
    <t>Задача 2: содействие развитию инфраструктуры поддержки социально ориентированных некоммерческих организаций</t>
  </si>
  <si>
    <t>Количество социально ориентированных некомерческих организаций, с которыми осуществляется взаимодействие на постоянной основе</t>
  </si>
  <si>
    <t>Цель МП: оказание поддержки социально уязвимым слоям населения, социально ориентированным некоммерческим организациям</t>
  </si>
  <si>
    <t>Доля граждан, получающих меры социальной поддержки, в общей численности граждан, обратившихся  за получением мер социальной поддержки</t>
  </si>
  <si>
    <t>Доля социально ориентированных некоммерческих организаций, получивших финансовую поддержку за счет средств городского бюджета, от общего числа социально ориентированных некоммерческих организаций, подавших заявку на участие в городском конкурсе по предоставлению субсидий</t>
  </si>
  <si>
    <t>Доля протяженности участков автомобильных дорог общего
пользования местного значения, на которых выполнен ремонт,
капитальный ремонт, реконструкция, строительство в общей протяженности автомобильных дорог общего пользования
местного значения (нарастающим итогом с 2019 года)</t>
  </si>
  <si>
    <t>Протяженность участков автомобильных дорог общего пользования
местного значения, на которых проведен ремонт (нарастающим итогом с 2019 года)/ доля протяженности автомобильных
дорог общего пользования, на которых проведен ремонт от общей
протяженности автомобильных дорог общего пользования местного значения</t>
  </si>
  <si>
    <t>Доля пользователей архивной информации, которым предоставлена запрашиваемая информация, в общем числе обратившихся</t>
  </si>
  <si>
    <t>Задача 1.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</si>
  <si>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>Количество встреч Главы Администрации города Апатиты с жителями города</t>
  </si>
  <si>
    <t>Цель: обеспечение эффективной деятельности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и эффективной реализации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материальнотехнического обеспечения</t>
  </si>
  <si>
    <t xml:space="preserve">Количество заключенных договоров (муниципальных контрактов) для эффективного функционирования муниципального казенного
учреждения города Апатиты «Управление материально-
технического обеспечения деятельности органов местного
самоуправления города Апатиты2
</t>
  </si>
  <si>
    <t>Задача 1: о обеспечение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финансовыми и материальными средствами в необходимом для осуществления деятельности объеме</t>
  </si>
  <si>
    <t xml:space="preserve">Задача 2: обеспечение реализации предусмотренных законодательством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материальнотехнического обеспечения деятельности органов местного самоуправления
</t>
  </si>
  <si>
    <t>Доля материально-технического оснащения органов местного самоуправления</t>
  </si>
  <si>
    <t>Аналитическая 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</si>
  <si>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 xml:space="preserve">Задача: 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 осуществление внутреннего финансового аудита
</t>
  </si>
  <si>
    <t>Количество обслуживаемых муниципальных учреждений, передавших функции по ведению бухгалтерского и налогового учета</t>
  </si>
  <si>
    <t>Уровень качества оформления первичных учетных документов</t>
  </si>
  <si>
    <t>Количество проверок внутреннего финансового аудита</t>
  </si>
  <si>
    <t>Количество граждан, обратившихся в Администрацию города и получивших ответ по существу</t>
  </si>
  <si>
    <t>Доля выпускников, получивших аттестат о среднем образовании</t>
  </si>
  <si>
    <t>Доля выпускников общеобразовательных организаций, набравших не менее 210 баллов в сумме по трем предметам  ЕГЭ в общей численности выпускников общеобразовательных учреждений, учавствовавших в ЕГЭ</t>
  </si>
  <si>
    <t>Доля обучающихся 5-9 классов, обучающихся по программам углубленного изучения отдельных предметов в общеобразовательных организациях</t>
  </si>
  <si>
    <t>Доля обучающихся 5-9 классов, охваченных массовой профориентационной диагностикой</t>
  </si>
  <si>
    <t xml:space="preserve">Количество дошкольных образовательных учреждений реализующих программы дополнительного образования для воспитанников старше 5 лет
</t>
  </si>
  <si>
    <t>Программы дополнительного образования для воспитанников старше 5 лет реализуются в ДОУ №№ 15, 48, 49, 50, 54, 56</t>
  </si>
  <si>
    <t xml:space="preserve">Доля обучающихся образовательных организаций (далее – ОО), занимающихся в режиме 5-дневной учебной недели
</t>
  </si>
  <si>
    <t>Количество образовательных организаций, по результатам независимой оценки качества условий оказания услуг муниципальными организациями занявших нижние позиции в рейтинге</t>
  </si>
  <si>
    <t>Удельный вес численности учителей в возрасте до 35 лет в общей численности учителей (без внешних совместителей и работающих по договорам гражданско-правового характера) организаций, осуществляющих образовательную деятельность по образовательным программам начального общего, основного общего, среднего общего
образования</t>
  </si>
  <si>
    <t>Количество образовательных организаций, ставших победителями в региональных и/или федеральных конкурсах, предусматривающих грантовую поддержку инновационных проектов</t>
  </si>
  <si>
    <t>Степень оснащенности помещений образовательных организаций необходимым количеством оборудования для обеззараживания воздуха</t>
  </si>
  <si>
    <t>Количество лиц из числа выпускников 9, 11-х классов, с которыми заключен договор о целевом обучении на педагогические специальности</t>
  </si>
  <si>
    <t xml:space="preserve">Количество школ в списке общеобразовательных организаций с низкими результатами обучения и/или функционирующими в
неблагоприятных социальных условиях
</t>
  </si>
  <si>
    <t xml:space="preserve">Количество многодетных семей, получивших единовременные денежные выплаты на улучшение жилищных условий взамен предоставления им земельного участка, состоящих на учете в целях бесплатного предоставления в собственность земельного участка для индивидуального жилищного строительства (нарастающим
итогом)
</t>
  </si>
  <si>
    <t xml:space="preserve">Задача 2: Обеспечение муниципальной поддержки в виде предоставления единовременной денежной выплаты многодетным семьям на улучшение жилищных условий
</t>
  </si>
  <si>
    <t>Объем предоставленных многодетным семьям единовременных денежных выплат на улучшение жилищных условий взамен предоставления им земельного участка в собственность бесплатно</t>
  </si>
  <si>
    <t xml:space="preserve">Доля реализованных мероприятий, направленных на охрану  окружающей среды, от количества запланированных мероприятий в
текущем году
</t>
  </si>
  <si>
    <t>Доля средств городского бюджета, направленных на реализацию мероприятий в области охраны окружающей среды, в общем
объеме средств городского бюджета</t>
  </si>
  <si>
    <t>Задача 3. Развитие системы экологического образования и формирование экологической культуры населения</t>
  </si>
  <si>
    <t>Доля отремонтированных многоквартирных домов от общего
количества многоквартирных домов</t>
  </si>
  <si>
    <t xml:space="preserve">Цель:  Формирование условий для выбора способа управления многоквартирным домом – управление товариществом собственников жилья
</t>
  </si>
  <si>
    <t>Количество многоквартирных домов, находящихся в управлении товариществ собственников недвижимости в многоквартирных домах, от общего количества многоквартирных домов</t>
  </si>
  <si>
    <t>В течение года ТСН не создавались</t>
  </si>
  <si>
    <t>Цель 1 МП: 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недвижимости в многоквартирных домах</t>
  </si>
  <si>
    <t>Цель 2 МП:  Развитие коммунальной инфраструктуры</t>
  </si>
  <si>
    <t>Количество аварий на объектах коммунальной инфраструктуры</t>
  </si>
  <si>
    <t>Цель: Повышение надежности объектов теплоснабжения и водоснабжения города</t>
  </si>
  <si>
    <t>Низкое финансовое исполнение связано с условиями заключенного контракта на открытие кредитной линии.  По условиям кредитной линией остаток денежных средств на обслуживание долга должен оставаться на счете.</t>
  </si>
  <si>
    <t>Цель МП: Обеспечение долгосрочной сбалансированности и устойчивости бюджетной системы города Апатиты как базового принципа ответственной бюджетной политики</t>
  </si>
  <si>
    <t>Объем налоговых и неналоговых доходов городского бюджета города Апатиты на душу населения</t>
  </si>
  <si>
    <t>Темп роста объема налоговых и неналоговых доходов бюджета
города Апатиты на душу населения</t>
  </si>
  <si>
    <t>Объем расходов бюджета города Апатиты на душу населения</t>
  </si>
  <si>
    <t>Темп роста объема расходов бюджета города Апатиты на душу населения</t>
  </si>
  <si>
    <t>Сохранение I степени качества управления муниципальными финансами, присваиваемой Министерством финансов Мурманской
области</t>
  </si>
  <si>
    <t>Да-1/ нет-0</t>
  </si>
  <si>
    <t>Цель 1: Обеспечение эффективного управления муниципальными финансами</t>
  </si>
  <si>
    <t>Цель 2: Повышение качества бюджетного процесса в городском округе Апатиты</t>
  </si>
  <si>
    <t>Доля главных администраторов средств городского бюджета от их общего количества, имеющих итоговую оценку качества финансового
менеджмента более 80 баллов</t>
  </si>
  <si>
    <t>Функционирование информационного ресурса «Бюджет для граждан» в информационно-коммуникационной сети Интернет</t>
  </si>
  <si>
    <t>Задача 1 Совершенствование бюджетного процесса в муниципальном округе Апатиты и нормативного правового регулирования в бюджетно-финансовой сфере</t>
  </si>
  <si>
    <t>Исполнение городского бюджета по доходам</t>
  </si>
  <si>
    <t>более 95</t>
  </si>
  <si>
    <t>Наличие нормативного правового акта муниципального образования,
устанавливающего требования к инвестиционным проектам с
муниципальным участием по экономической эффективности,
критериям их достижения, а также механизмы контроля хода реализации проектов по срокам, стоимости и качеству</t>
  </si>
  <si>
    <t>Наличие размещённых данных мониторинга качества финансового управления главных распорядителей бюджетных средств в СМИ и (или) сети Интернет</t>
  </si>
  <si>
    <t>1</t>
  </si>
  <si>
    <t>Доля муниципальных учреждений, выполнивших муниципальное задание на 100 %, в общем количестве учреждений муниципального
образования, которым установлены муниципальные задания</t>
  </si>
  <si>
    <t>Задача 2 Эффективное управление муниципальным долгом и муниципальными финансовыми активами города Апатиты</t>
  </si>
  <si>
    <t>не более 20</t>
  </si>
  <si>
    <t>менее 10</t>
  </si>
  <si>
    <t>Задача 3 Развитие информационной системы управления муниципальными финансами, повышение прозрачности городского бюджета и открытости бюджетного процесса</t>
  </si>
  <si>
    <t>Использование органами местного самоуправления в текущем финансовом году социальных сетей для распространения информации о бюджете</t>
  </si>
  <si>
    <t>Проведение в текущем финансовом году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</si>
  <si>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Задача 4  Развитие системы муниципального финансового контроля</t>
  </si>
  <si>
    <t xml:space="preserve">Количество семей отдельных категорий граждан (молодых семей, многодетных семей) города Апатиты, улучшивших жилищные условия  </t>
  </si>
  <si>
    <t>Объем жилищного строительства</t>
  </si>
  <si>
    <t>млн кв.м</t>
  </si>
  <si>
    <t>Наличие информации об утвержденной Подпрограмме № 2 и возможности участия в ней на официальном сайте органов местного самоуправления города Апатиты</t>
  </si>
  <si>
    <t xml:space="preserve">Подпрограмма «Развитие массового спорта»
</t>
  </si>
  <si>
    <t>Цель:  Развитие интереса и массовое вовлечение различных возрастных категорий населения к занятиям физической культурой и спортом</t>
  </si>
  <si>
    <t xml:space="preserve">Доля детей и молодежи, систематически занимающихся физической
культурой и спортом, в общей численности детей и молодежи
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</si>
  <si>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</t>
  </si>
  <si>
    <t>Доля граждан старшего возраста, систематически занимающихся физической культурой и спортом, в общей численности граждан старшего возраста</t>
  </si>
  <si>
    <t>Задача 1: Развитие физической культуры и спорта среди различных категорий населения</t>
  </si>
  <si>
    <t>Доля граждан, выполнивших нормативы ГТО, в общей численности
участников тестирования</t>
  </si>
  <si>
    <t>Эффективность использования существующих объектов спорта</t>
  </si>
  <si>
    <t>Количество спортивных сооружений</t>
  </si>
  <si>
    <t xml:space="preserve">Задача 2: Обеспечение комплексной безопасности учреждений физической культуры и спорта </t>
  </si>
  <si>
    <t>Количество посещений спортивных объектов МАУ ФСК "Атлет"</t>
  </si>
  <si>
    <t>тыс. ед.</t>
  </si>
  <si>
    <t>Доля спортсменов-разрядников в общем количестве лиц, занимающихся в системе спортивных школ</t>
  </si>
  <si>
    <t>Уровень обеспеченности организаций, осуществляющих спортивную подготовку в соответствии ФССП</t>
  </si>
  <si>
    <t xml:space="preserve">Задача 2: Обеспечение эффективной деятельности организаций, осуществляющих спортивную подготовку
</t>
  </si>
  <si>
    <t xml:space="preserve">Задача 3: Обеспечение деятельности прочих учреждений, подведомственных Комитету по ФКиС
</t>
  </si>
  <si>
    <t>Цель: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</si>
  <si>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Доля граждан, систематически занимающихся физической
культурой и спортом в общей численности населения 3-79 лет</t>
  </si>
  <si>
    <t>Уровень обеспеченности граждан спортивными сооружениями исходя
из единовременной пропускной способности объектов спорта</t>
  </si>
  <si>
    <t>Численность спортсменов и специалистов, включенных в список кандидатов в спортивные сборные команды Мурманской области</t>
  </si>
  <si>
    <t>Цель:  Обеспечение возможности реализации творческого и культурного развития личности, предоставление современных услуг в сфере культуры населению города</t>
  </si>
  <si>
    <t>Количество посещений библиотек</t>
  </si>
  <si>
    <t>Количество посещений культурнодосугового учреждения на платной основе</t>
  </si>
  <si>
    <t>Число участников клубных формирований</t>
  </si>
  <si>
    <t>Задача 1:  Повышение доступности библиотечных услуг с целью приобщения населения города к мировым культурным ценностям</t>
  </si>
  <si>
    <t>Количество массовых мероприятий библиотек</t>
  </si>
  <si>
    <t>Количество посетителей массовых мероприятий библиотек</t>
  </si>
  <si>
    <t xml:space="preserve">Задача 2: Повышение доступности услуг в культурно-досуговой сфере </t>
  </si>
  <si>
    <t>Число культурно-массовых мероприятий на платной основе</t>
  </si>
  <si>
    <t>Количество посещений мероприятий культурно-досугового учреждения</t>
  </si>
  <si>
    <t>Доля детей, привлекаемых к участию в творческих мероприятиях, от общего количества обучающихся в учреждениях дополнительного образования в сфере искусств</t>
  </si>
  <si>
    <t xml:space="preserve">Цель: : Совершенствование социально-экономических и организационных условий для успешной самореализации молодежи и интеграции в общество </t>
  </si>
  <si>
    <t>Задача 1:  Вовлечение молодежи в общественную деятельность, в том числе гражданско-патриотическое воспитание молодежи и развитие волонтерского движения</t>
  </si>
  <si>
    <t>Число граждан, занимающихся волонтерской (добровольческой)
деятельностью или вовлеченных в деятельность волонтерских организаций</t>
  </si>
  <si>
    <t>Задача 2:  Содействие профориентации и карьерным устремлениям молодежи</t>
  </si>
  <si>
    <t>Задача 3:  : Содействие развитию творческого потенциала молодежи</t>
  </si>
  <si>
    <t xml:space="preserve">показатель не откорректирован </t>
  </si>
  <si>
    <t>Проведение ремонтных работ здания по адресу: ул. Фестивальная, д.23</t>
  </si>
  <si>
    <t>Степень выполнения муниципального задания учреждениями культуры и молодежной политики</t>
  </si>
  <si>
    <t xml:space="preserve">Количество проведенных мероприятий (Культурно-массовых,
творческих)
</t>
  </si>
  <si>
    <t>Количество обучающихся по дополнительным общеразвивающим и
предпрофессиональным программам</t>
  </si>
  <si>
    <t>Организация деятельности клубных формирований и формирований
самодеятельного народного творчества</t>
  </si>
  <si>
    <t xml:space="preserve">Количество посетителей МБУК «Централизованная библиотечная
система» в стационарных условиях
</t>
  </si>
  <si>
    <t xml:space="preserve">Количество посетителей МБУК «Централизованная библиотечная
система» в сети «Интернет» </t>
  </si>
  <si>
    <t xml:space="preserve">Уровень удовлетворенности лиц старшего поколения услугами
культуры (ведомственное анкетирование) </t>
  </si>
  <si>
    <t>Задача 2: Создание условий для разностороннего развития молодежи и поддержки молодежных инициатив</t>
  </si>
  <si>
    <t>Количество мероприятий, направленных на гражданское и
патриотическое воспитание молодежи, воспитание толерантности в
молодежной среде, формирование правовых, культурных и
нравственных ценностей среди молодежи</t>
  </si>
  <si>
    <t>Количество мероприятий, направленных на профилактику
асоциального и деструктивного поведения подростков и молодежи,
поддержка детей и молодежи, находящейся в социально-опасном
положении</t>
  </si>
  <si>
    <t>Организация мероприятий в сфере молодежной политики,
направленных на формирование системы развития талантливой и
инициативной молодежи, создание условий для самореализации
подростков и молодежи, развитие творческого, профессионального,
интеллектуального потенциалов подростков и молодежи</t>
  </si>
  <si>
    <t>Организация мероприятий в сфере молодежной политики,
направленных на вовлечение молодежи в инновационную,
предпринимательскую, добровольческую деятельность, а также на
развитие гражданской активности молодежи и формирование
здорового образа жизни</t>
  </si>
  <si>
    <t>Цель: Обеспечение и поддержание в постоянной готовности сил и средств гражданской обороны, защита населения и территории, минимизация социального и экономического ущерба наносимого населению и экономике от чрезвычайных ситуаций природного и техногенного характера, пожаров и происшествий на водных объектах, обеспечение пожарной безопасности и безопасности людей на водных объектах</t>
  </si>
  <si>
    <t xml:space="preserve">Доля выполненных мероприятий, предусмотренных Подпрограммой    № 3, от запланированных на текущий год
</t>
  </si>
  <si>
    <t>Задача 1: Техническое оснащение профессиональной аварийно-спасательной службы, единой дежурно-диспетчерской службы муниципального образованиягород Апатиты с подведомственной территорией Мурманской области, системы обеспечения вызова экстренных оперативных служб через единый номер «112», аппаратно-программного комплекса «Безопасный город»</t>
  </si>
  <si>
    <t>Уровень технического оснащения профессиональной аварийно-спасательной службы и единой дежурнодиспетчерской службы муниципального образования город Апатиты с подведомственной территорией Мурманской области</t>
  </si>
  <si>
    <t>Задача 2. Развитие гражданской обороны на территории муниципального образования город Апатиты с подведомственной территорией Мурманской области</t>
  </si>
  <si>
    <t>Уовень запасов материально–технических, продовольственных, медицинских и иных средств в целях гражданской обороны от установленных норм</t>
  </si>
  <si>
    <t>Задача 3. Снижение рисков возникновения и смягчение последствий чрезвычайных ситуаций природного и техногенного характера</t>
  </si>
  <si>
    <t>Уровень готовности муниципального образования город
Апатиты с подведомственной территорией Мурманской
области к действиям по предназначению при возникновении чрезвычайных ситуаций (происшествий) природного и техногенного характера</t>
  </si>
  <si>
    <t>Задача 4. Обучение и пропаганда знаний в области гражданской обороны и защиты населения от чрезвычайных ситуаций</t>
  </si>
  <si>
    <t>Уровень выполнения Плана курсового обучения на текущий год</t>
  </si>
  <si>
    <t>Цель: Обеспечение эффективной деятельности Муниципального казенного учреждения «Служба гражданской защиты города Апатиты», в целях реализации предусмотренных
законодательством Российской Федерации полномочий органов местного самоуправления города Апатиты</t>
  </si>
  <si>
    <t xml:space="preserve">Доля реализованных мероприятий, направленных на своевременное и качественное обеспечение деятельности Муниципального казенного
учреждения «Служба гражданской защиты города Апатиты» от запланированных в текущем году
</t>
  </si>
  <si>
    <t xml:space="preserve">Уровень обеспеченностикадрами от утвержденного штатным расписанием </t>
  </si>
  <si>
    <t>Цель:  Развитие систем оказания содействия органам местного самоуправления, правоохранительным органам по обеспечению правопорядка от противоправных посягательств</t>
  </si>
  <si>
    <t>Доля общегородских мероприятий с участием представителей
общественных организаций по обеспечению общественного порядка
от запланированных общегородских мероприятий на год</t>
  </si>
  <si>
    <t xml:space="preserve">Доля обеспеченности членов общественных объединений
правоохранительной направленности знаками отличия от
необходимого количества </t>
  </si>
  <si>
    <t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</t>
  </si>
  <si>
    <t>Доля выполненных мероприятий согласно Плана основных мероприятий муниципального образования в области гражданской обороны, предупреждения и ликвидации чрезвычайных ситуаций, обеспечения пожарной безопасности и безопасности людей на
водных объектах</t>
  </si>
  <si>
    <t>Степень освоения денежных средств выделенных на обеспечение
деятельности Муниципального казенного учреждения «Служба гражданской защиты города Апатиты»</t>
  </si>
  <si>
    <t>Показатель на 2021 год не устанавливался, работы запланированные на 2022 и 2023 годы выполнены в 2021 году. Отремонтирована кровля и входная группа здания МСЦ по ул.Фестивальной, 23, создано молодежное пространство Arctic Space</t>
  </si>
  <si>
    <t xml:space="preserve">Цель МП: Обеспечение предоставления гражданам и организациям государственных и муниципальных услуг, в том числе с использованием современных информационных и телекоммуникационных технологий
</t>
  </si>
  <si>
    <t>Уровень защищённости муниципальных информационных систем</t>
  </si>
  <si>
    <t>Уровень удовлетворенности предоставления услуг по принципу «одного окна»</t>
  </si>
  <si>
    <t>Подпрограмма 1 «Развитие современной информационной и
телекоммуникационной инфраструктуры органов местного самоуправления»</t>
  </si>
  <si>
    <t>Уровень внедрения комплексной системы защиты информации в
автоматизированной системе органов местного самоуправления
г. Апатиты</t>
  </si>
  <si>
    <t>Задача 1.  Организация обеспечения безопасности персональных данных и комплексная техническая защита информации в автоматизированной системе органов местного самоуправления г. Апатиты</t>
  </si>
  <si>
    <t>Доля муниципальных служащих и иных работников Администрации
города Апатиты, ответственных за организацию обработки, и защиту
персональных данных, прошедших обучение</t>
  </si>
  <si>
    <t>Наличие организационнораспорядительной документации по
работе и защите персональных данных, в соответствии с
требованиями регуляторов по ЗИ</t>
  </si>
  <si>
    <t>да-1 / нет-0</t>
  </si>
  <si>
    <t>Задача 2. Поддержание на актуальном уровне мер по защите информации для объектов информатизации, предназначенных для работы с информацией ограниченного доступа</t>
  </si>
  <si>
    <t>Доля объектов информатизации, предназначенных для обработки объектов информации ограниченного доступа, на которых приняты соответствующие требованиям меры и средства защиты информации</t>
  </si>
  <si>
    <t>Доля муниципальных служащих и иных работников Администрации
города Апатиты, ответственных за организацию и комплексную
защиту информации и противодействие техническим разведкам, прошедших обучение</t>
  </si>
  <si>
    <t xml:space="preserve">Задача 1. Повышение ресурсной обеспеченности и создание оптимальных условий предоставления государственных и муниципальных услуг на базе МКУ «МФЦ г. Апатиты»
</t>
  </si>
  <si>
    <t>Доля реализованных мероприятий, направленных на повышение уровня обеспеченности МФЦ техническими средствами для стабильной и надежной работы учреждения</t>
  </si>
  <si>
    <t>Степень выполнения Плана мероприятий, направленных на повышение уровня доступности объекта для инвалидов и маломобильных групп населения</t>
  </si>
  <si>
    <t>Задача 2. . Создание условий для получения гражданами и предпринимателями услуг в цифровом формате</t>
  </si>
  <si>
    <t>Доля реализованных мероприятий, направленных на создание условий для получения гражданами и предпринимателями услуг в цифровом
формате</t>
  </si>
  <si>
    <t xml:space="preserve">АВЦП «Обеспечение деятельности МКУ «Многофункциональный
центр предоставления государственных и муниципальных
услуг города Апатиты»
</t>
  </si>
  <si>
    <t>Цель АВЦП: Обеспечение эффективной деятельности муниципального казенного учреждения «Многофункциональный центр предоставления государственных и муниципальных услуг города Апатиты»</t>
  </si>
  <si>
    <t>ед. на
конец года</t>
  </si>
  <si>
    <t xml:space="preserve">Задача: Обеспечение МКУ «МФЦ г. Апатиты» финансовыми и материальными средствами в необходимом для осуществления деятельности объеме
</t>
  </si>
  <si>
    <t>Количество работников в соответствии со штатным расписанием кадров МКУ «МФЦ г.Апатиты»</t>
  </si>
  <si>
    <t>Доля исполненных муниципальных контрактов (гражданско-правовых договоров) от общего количества заключенных муниципальных контрактов
(ГПД)</t>
  </si>
  <si>
    <t xml:space="preserve">Доля отремонтированных муниципальных объектов теплоснабжения от общего количества муниципальных объектов теплоснабжения
</t>
  </si>
  <si>
    <t>Доля отремонтированных муниципальных объектов водоснабжения от общего числа муниципальных объектов водоснабжения</t>
  </si>
  <si>
    <t xml:space="preserve">Количество отремонтированных участков сетей теплоснабжения </t>
  </si>
  <si>
    <t>Цель:  Реализация государственной политики Российской Федерации в области профилактики терроризма и экстремизма на территории муниципального образования город Апатиты с подведомственной территорией Мурманской области путем совершенствования системы профилактических мер антитеррористической, противоэкстремистской направленности, формирования толерантной среды на основе ценностей многонационального российского общества, принципов соблюдения прав и свобод человека</t>
  </si>
  <si>
    <t xml:space="preserve">Доля реализованных мероприятий, направленных на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 от
запланированных на год </t>
  </si>
  <si>
    <t>Задача 1: Повышение уровня межведомственного взаимодействия в муниципальном образовании город Апатиты с подведомственной территорией Мурманской области, направленного на предупреждение, выявление и последующее устранение причин и условий, способствующих осуществлению террористической и экстремистской деятельности</t>
  </si>
  <si>
    <t>Количество правовых видеолекториев, проведенных в образовательных
учреждениях, по вопросам применения федерального и регионального
законодательства в области противодействия экстремизму и терроризму</t>
  </si>
  <si>
    <t xml:space="preserve">Цель: Осуществление эффективного использования и организация устойчивого функционирования объектов муниципального имущества, бесхозяйных объектов недвижимого имущества и земельных ресурсов, расположенных на территории муниципального образования город Апатиты с подведомственной территорией Мурманской области
</t>
  </si>
  <si>
    <t>Количество переданных в пользование объектов недвижимого имущества, находящихся в муниципальной собственности</t>
  </si>
  <si>
    <t xml:space="preserve">Задача 1. Обеспечение оформления права муниципальной собственности на все объекты недвижимости муниципальной собственности, бесхозяйные объекты недвижимого имущества, расположенные на территории муниципального образования город Апатиты с подведомственной территорией Мурманской области, осуществление государственного кадастрового учета
</t>
  </si>
  <si>
    <t>Количество объектов недвижимости муниципальной собственности, в отношении которых оформлены технические планы, кадастровые паспорта</t>
  </si>
  <si>
    <t>Некорректно запланирован показатель</t>
  </si>
  <si>
    <t>Задача 2. . Обеспечение эффективного функционирования, использования, содержания муниципального имущества и бесхозяйных объектов недвижимого имущества, расположенных на территории муниципального образования город Апатиты с подведомственной территорией Мурманской области</t>
  </si>
  <si>
    <t>Доля функционирующих инженерных сетей, находящихся в муниципальной собственности, от общего количества
инженерных сетей, находящихся муниципальной собственности</t>
  </si>
  <si>
    <t>Задача 3. Обеспечение эффективного управления земельными ресурсами на территории муниципального образования город Апатиты с подведомственной территорией Мурманской области</t>
  </si>
  <si>
    <t>Количество земельных участков, в отношении которых проведены кадастровые работы</t>
  </si>
  <si>
    <t>Цель: Обеспечение эффективной деятельности МКУ г. Апатиты «УГХ»</t>
  </si>
  <si>
    <t xml:space="preserve">Доля выполненных мероприятий по обеспечению эффективной
деятельности МКУ г. Апатиты «УГХ» от запланированных на текущий год
</t>
  </si>
  <si>
    <t>Прирост доходов, поступивших в городской бюджет от использования имущества, находящегося в муниципальной собственности</t>
  </si>
  <si>
    <t>Цель: : Обеспечение благоприятных и безопасных условий для проживания и отдыха граждан</t>
  </si>
  <si>
    <t>Доля выполненных подпрограммных мероприятий по обеспечению развития системы комплексного благоустройства на территории
муниципального образования город Апатиты, от числа запланированных подпрограммой в текущем году</t>
  </si>
  <si>
    <t xml:space="preserve">Доля численности животных без владельцев, в отношении которых выполнена деятельность по обращению с ними от общего количества
животных без владельцев, в отношении которых необходимо  осуществить деятельность по обращению с животными без владельцев, запланированного подпрограммой в текущем году 
</t>
  </si>
  <si>
    <t>Доля объема выполненных работ по эксплуатации и ремонту детского игрового и спортивного оборудования и покрытий детских площадок к
общему объему от запланированных работ в текущем году</t>
  </si>
  <si>
    <t>Доля выполненных услуг при проведении праздничных мероприятий от общего количества запланированных услуг при проведении праздничных мероприятий в текущем году</t>
  </si>
  <si>
    <t xml:space="preserve">Количество выполненных мероприятий, направленных на 
обеспечение условий для безопасного и комфортного проживания населения </t>
  </si>
  <si>
    <t>ед</t>
  </si>
  <si>
    <t>Уровень благоустройства кладбищ города санитарной и экологической
безопасности в текущем году</t>
  </si>
  <si>
    <t>Доля элементов сетей наружного уличного освещения, соответствующих нормативным показателям от общего количества
элементов сетей наружного уличного освещения</t>
  </si>
  <si>
    <t>Доля выполненных мероприятий по созданию комфортных безопасных
условий для проживания граждан от запланированных Программой на текущий
год</t>
  </si>
  <si>
    <t>Задача 1. Подготовка объектов теплоснабжения города к работе в отопительный период</t>
  </si>
  <si>
    <t>Задача 2. Подготовка объектов водоснабжения города к работе в отопительный период</t>
  </si>
  <si>
    <t>Количество отремонтированных участков сетей водоснабжения</t>
  </si>
  <si>
    <t>Подпрограмма «Поддержка развития товариществ собственников недвижимости в многоквартирных домах»</t>
  </si>
  <si>
    <t>Цель подпрограммы: : Создание условий для формирования конкурентоспособного туристского комплекса, обеспечивающего возможности для удовлетворения потребности населения города и
Мурманской области, российских и иностранных граждан в туристских услугах, а также обеспечивающего вклад в развитие экономики муниципального образования г. Апатиты</t>
  </si>
  <si>
    <t>Объем туристского потока на территории  муниципального образования Апатиты</t>
  </si>
  <si>
    <t>Число ночевок туристов в КСР</t>
  </si>
  <si>
    <t>Количество лиц, размещенных в КСР и в иных средствах размещения</t>
  </si>
  <si>
    <t>Темп роста объема туристского потока на территории города Апатиты
(в коллективных средствах размещения)</t>
  </si>
  <si>
    <t>% к предыдущему году</t>
  </si>
  <si>
    <t>Количество участников туристскорекреационного кластера «Хибины»</t>
  </si>
  <si>
    <t xml:space="preserve">Количество турпродуктов, созданных на территории города Апатиты
</t>
  </si>
  <si>
    <t>Задача 3. Создание современной системы рекламно-информационного обеспечения туристской деятельности</t>
  </si>
  <si>
    <t xml:space="preserve">Объем платных услуг от продажи мест в КСР и иных средствах
размещения
</t>
  </si>
  <si>
    <t>млн.руб.</t>
  </si>
  <si>
    <t>Численность занятых в сфере малого и среднего предпринимательства
(включая индивидуальных предпринимателей и физических лиц,
применяющих специальный налоговый режим «Налог на
профессиональный доход»)</t>
  </si>
  <si>
    <t>Задача: Снижение объема потребления энергетических ресурсов на жилищном фонде,  муниципальными бюджетными учреждениями</t>
  </si>
  <si>
    <t>Цель МП:  Стимулирование ресурсосбережения и повышения энергоэффективности</t>
  </si>
  <si>
    <t xml:space="preserve">Снижение объема потребления тепловой энергии муниципальными
учреждениями (к базовому 2019 году)
</t>
  </si>
  <si>
    <t>18.1.</t>
  </si>
  <si>
    <t>18.2.</t>
  </si>
  <si>
    <r>
      <rPr>
        <vertAlign val="superscript"/>
        <sz val="12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 xml:space="preserve"> -</t>
    </r>
    <r>
      <rPr>
        <i/>
        <sz val="11"/>
        <rFont val="Calibri"/>
        <family val="2"/>
        <charset val="204"/>
        <scheme val="minor"/>
      </rPr>
      <t xml:space="preserve"> при расчете показателя эффективности учитывалась степень освоения бюджетных средств - фактическая</t>
    </r>
  </si>
  <si>
    <r>
      <t xml:space="preserve"> </t>
    </r>
    <r>
      <rPr>
        <sz val="10"/>
        <rFont val="Times New Roman"/>
        <family val="1"/>
        <charset val="204"/>
      </rPr>
      <t>№ п/п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</si>
  <si>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Организация работ по энергосбережению в жилищном фонде, бюджетной сфере и на объектах коммунальной инфраструктуры</t>
    </r>
  </si>
  <si>
    <t>Задача 3: социальная поддержка граждан по проезду в медицинские организации Мурманской области и обратно</t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</si>
  <si>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</si>
  <si>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Оценка эффективности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</si>
  <si>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Степень освоения бюджетных средств (Сб)</t>
    </r>
    <r>
      <rPr>
        <vertAlign val="superscript"/>
        <sz val="12"/>
        <rFont val="Calibri"/>
        <family val="2"/>
        <charset val="204"/>
        <scheme val="minor"/>
      </rPr>
      <t>1</t>
    </r>
  </si>
  <si>
    <t>Значение показателя</t>
  </si>
  <si>
    <t>Сведения о финансировании муниципальных программ (подпрограмм, ВЦП, АВЦП), реализации мероприятий и достижении запланированных результатов их реализации в 2022 году</t>
  </si>
  <si>
    <t>Сведения о достижении запланированных показателей реализации муниципальных программ (подпрограмм, ВЦП, АВЦП) в 2022 году</t>
  </si>
  <si>
    <t>Из 11 мероприятий 9 выполнены, 2 не выполнены в соответствии с Порядком (показатель результативности мероприятий менее 90%)</t>
  </si>
  <si>
    <t>0,992/0,989</t>
  </si>
  <si>
    <t>По состоянию на 31.12.2022 количество образовательных учреждений составляет 26 ед. В 17 из них в 2022 проведены различные ремонтные работы</t>
  </si>
  <si>
    <t>Необходимость капитального ремонта зданий МБОУ гимназия №1 (ул.Ленина д.11), МБОУ СОШ №4 (ул.Жемчужная д.38), информация о которых отражена в отчете по форме ОО-2 "Сведения о материально-технической и информационной базе, финансово-экономической деятельности общеобразовательной организации". Показатель не был откорректирован.</t>
  </si>
  <si>
    <t xml:space="preserve">Необходимость капитального ремонта зданий МБОУ гимназия №1 (ул.Ленина д.11), МБОУ СОШ №4 (ул.Жемчужная д.38), информация о которых отражена в отчете по форме ОО-2 "Сведения о материально-технической и информационной базе, финансово-экономической деятельности общеобразовательной организации". </t>
  </si>
  <si>
    <t>Желающих заключить договор о целевом обучении в 2022 году не было. Показатель не был откорректирован</t>
  </si>
  <si>
    <t>Причина не достижения планового значения - особенности ЕГЭ 2022 года, в связи с которыми уменьшилась доля выпускников, выбравших три и более предмета на экзамен</t>
  </si>
  <si>
    <t>Из 42 основных мероприятия 3  считаются не выполненными по показателю результативности выполнения мероприятия (показатель выполнен менее чем на 90%).</t>
  </si>
  <si>
    <t>-5</t>
  </si>
  <si>
    <t>Увеличение дебиторской задолженности связано с несвоевременным внесением арендаторами арендных платежей, а так же с увеличением у населения задолженности по плате за социальный и коммерческий наем</t>
  </si>
  <si>
    <t>99,2</t>
  </si>
  <si>
    <t>214000,0</t>
  </si>
  <si>
    <t>0,227/1,00</t>
  </si>
  <si>
    <t>Низкое финансовое исполнение связано с тем, что по мероприятию "Строительство Крытого футбольного манежа с полем  размерами 60*40 м" положительное заключение госэкспертизы было получено только 07.02.2023, финансовые средства в полном объеме перенесены на 2023 год. Степень реализации мероприятий: из 8 запланированных мероприятий выполнены 6.</t>
  </si>
  <si>
    <t>0,07/0,982</t>
  </si>
  <si>
    <r>
      <rPr>
        <i/>
        <vertAlign val="superscript"/>
        <sz val="11"/>
        <rFont val="Calibri"/>
        <family val="2"/>
        <charset val="204"/>
        <scheme val="minor"/>
      </rPr>
      <t xml:space="preserve">1 </t>
    </r>
    <r>
      <rPr>
        <i/>
        <sz val="11"/>
        <rFont val="Calibri"/>
        <family val="2"/>
        <charset val="204"/>
        <scheme val="minor"/>
      </rPr>
      <t xml:space="preserve">- если на конец года по причине отсутствия  финансирования, выставленных счетов  по выполненным мероприятиям сложилась кредиторская задолженность , которая была погашена в 2022 году, указывается  два показателя: кассовое исполнение бюджетных ассигнований на конец года / фактическое освоение бюджетных средств с учетом оплаченной кредиторской задолженности; финансирование 2022 года перенесено в полном объме на 2023 год по уважительной причине </t>
    </r>
  </si>
  <si>
    <t>52</t>
  </si>
  <si>
    <t>50</t>
  </si>
  <si>
    <t xml:space="preserve">Из 5 мероприятий 1 мероприятие считается не выполненным по показателю результативности выполнения мероприятия (показатель выполнен менее, чем на 90%) </t>
  </si>
  <si>
    <t>Показатель на 2022 год не устанавливался</t>
  </si>
  <si>
    <t>Произведено 2 выплаты многодетным семьям на сумму 680 тыс. руб.  Однако одна многодетная семья 26.12.2022 вернула  340 тыс. руб., в связи с отсутствием документов, подтверждающих реализацию единовременной денежной выплаты по целевому назначению. В 2022 году в адрес 27 многодетных семей, состоящих на учете для получения земельных участков в собственность бесплатно, направлены уведомления о предоставлении ЕДВ.   Причиной, по которой денежные средства не были освоены в полном объеме, является отсутствие согласий на получение ЕДВ от многодетных семей.</t>
  </si>
  <si>
    <t>неэффективная</t>
  </si>
  <si>
    <t>Плановый показатель не откорректирован. В 2022 году в адрес 27 многодетных семей, состоящих на учете для получения земельных участков в собственность бесплатно, направлены уведомления о предоставлении ЕДВ.  Однако согласия на получение ЕДВ от многодетных семей не поступили.</t>
  </si>
  <si>
    <t>Из 15 мероприятий 12 выполнены, 3 не выполнены из-за некорректно спланированного показателя результативности</t>
  </si>
  <si>
    <t>34</t>
  </si>
  <si>
    <t>175</t>
  </si>
  <si>
    <t>215</t>
  </si>
  <si>
    <t xml:space="preserve">Из 26 мероприятий 3 мероприятия считаются не выполненными по показателю результативности выполнения мероприятия </t>
  </si>
  <si>
    <t>Из 14 мероприятий 4 мероприятия считаются не выполненными по показателю результативности выполнения мероприятия.</t>
  </si>
  <si>
    <t>Число преступлений совершенных подростками сократилось с 31 случая в 2021 году до 16 случаев в 2022. Показатель снизился с 6,83% в 2021 году до 3,39% в 2022</t>
  </si>
  <si>
    <t>Справочно: 2014 - 97 чел., 2015 - 58 чел., 2016 - 64 чел., 2017 - 89 чел., 2018 - 40 чел., 2019 - 74 чел., 2020 - 33 чел., 2021 - 43 чел. Усиление профилактической работы.  В 2022 году сократилось общее количество зарегистрированных МО МВД России" наркопреступлений</t>
  </si>
  <si>
    <t xml:space="preserve">Из 21 мероприятия 1 мероприятие считается не выполненным по показателю результативности выполнения мероприятия (показатель выполнен менее, чем на 90%) </t>
  </si>
  <si>
    <t>В связи с моблизационными мероприятиями показатель не достиг плановых значений</t>
  </si>
  <si>
    <t>Из 4 мероприятий 2 мероприятия считаются не выполненным по показателю результативности выполнения мероприятия</t>
  </si>
  <si>
    <t>из 11 мероприятий 3 не выполнено</t>
  </si>
  <si>
    <t>Показатель не откорректирован, мероприятие в 2022 году не финансировалось</t>
  </si>
  <si>
    <t>36,6 / 96,3</t>
  </si>
  <si>
    <t>Показатель на 2022 год не устанавливался. С 01.06.2021 полномочия в сфере организации перевозок переданы Министерству транспорта и дорожного хозяйства Мурманской области</t>
  </si>
  <si>
    <t>показатель с 2021 года исключен</t>
  </si>
  <si>
    <t>19,13 / 50,3</t>
  </si>
  <si>
    <t xml:space="preserve">Из 23 мероприятий выполнены 15, не выполнено:  7 -         из-за некорректного планирования показателя результативности, 1 - не выполнен. </t>
  </si>
  <si>
    <t>Подпрограмма в 2022 годе не выполнялась. С 01.06.2021 полномочия в сфере организации перевозок переданы Министерству транспорта и дорожного хозяйства Мурманской области</t>
  </si>
  <si>
    <t>1 мероприятие из 17 не выполнено: в связи с нарушением подрядчиком сроков окончание работ перенесено на 2023 год работ по обустройству светофорным объектом пересечения автомобильных дорог по пр.Сидоренко и по ул.Воинов-Интернационалистов</t>
  </si>
  <si>
    <t>0,809/0,821</t>
  </si>
  <si>
    <t>0,958/0,997</t>
  </si>
  <si>
    <t>Из 22 мероприятий  выполнены 18</t>
  </si>
  <si>
    <t>0,849/0,878</t>
  </si>
  <si>
    <t>Фактический объем потребленной энергии за 2022 года составил 3034,7 тыс.КВт.ч , 2021 - 3 034,2 тыс.кВт/ч. Снижения объемов не произошло, из-за увеличения протяженности НУО на 2,1 км. Показатель не был откорректирован</t>
  </si>
  <si>
    <t>2022 год - 0,3 км</t>
  </si>
  <si>
    <t>0,857/0,900</t>
  </si>
  <si>
    <t>7</t>
  </si>
  <si>
    <t>В 2022 году - 30 МКД, находились в управлении ТСН, всего 405 МКД (в 2022 году заявок на создание ТСН не поступало, показатель на уровне 2021 года)</t>
  </si>
  <si>
    <t>Из 27 мероприятий 6 мероприятий  не выполнены по показателю результативности выполнения мероприятия (показатель выполнен менее, чем на 90%)</t>
  </si>
  <si>
    <t>13.5.</t>
  </si>
  <si>
    <t>Аналитическая ведомственная целевая программа «Обеспечение эффективной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</si>
  <si>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Цель: обеспечение эффективной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</si>
  <si>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Уровень обеспечения деятельности муниципального казенного учреждения «Управление бухгалтерского учета и материальнотехнического обеспечения деятельности органов местного самоуправления города Апатиты"</t>
  </si>
  <si>
    <t>Задача 1: Обеспечение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</si>
  <si>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Количество работников в соответствии со штатным расписанием</t>
  </si>
  <si>
    <t xml:space="preserve">Количество обслуживаемых муниципальных учреждений,
передавших функции по ведению бухгалтерского и налогового учета
</t>
  </si>
  <si>
    <t xml:space="preserve">Количество проверок внутреннего финансового аудита
</t>
  </si>
  <si>
    <t>Задача 2: Обеспечение реализации предусмотренных законодательством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материально-технического обеспечения деятельности органов местного самоуправления</t>
  </si>
  <si>
    <t>Доля материальнотехнического оснащения органов местного
самоуправления</t>
  </si>
  <si>
    <t>снижение количества обращений, связанное с повышением эффективности и качества получаемых ответов</t>
  </si>
  <si>
    <t>Количество приемных семей, имеющих право на получение социальной поддержки</t>
  </si>
  <si>
    <t xml:space="preserve"> Доля граждан, охваченных мероприятиями социально-ориентированных некоммерческих организаций, получивших финансовую поддержку за счет средств  городского бюджета на реализацию социально значимых программ (проектов), от общего количества граждан, запланированных к участию в таких программах</t>
  </si>
  <si>
    <t>на 2022 год показатель не планировался из-за ликвидации МФЦ</t>
  </si>
  <si>
    <t>2 этап
– не менее
50%</t>
  </si>
  <si>
    <t>1 этап - не менее
50%</t>
  </si>
  <si>
    <t xml:space="preserve">  -</t>
  </si>
  <si>
    <t>выполнено по результатам работы МФЦ с 01.01.2011 по 30.06.2022</t>
  </si>
  <si>
    <t>Выполнено в части работы ПТК "Криптобиокабина" по по результатам работы МФЦ с 01.01.2011 по 30.06.2022</t>
  </si>
  <si>
    <t>выполнено по результатам работы МФЦ с 01.01.2011 по 30.06.2022, с 01.07.2022 МКУ "МФЦ г.Апатиты" ликвидировано</t>
  </si>
  <si>
    <t xml:space="preserve">Подпрограмма в 2022 годе не выполнялась. С 01.07.2022 МКУ "МФЦ г.Апатиты" ликвидировано. </t>
  </si>
  <si>
    <t>Снижение плановых и фактических показателей относительно 2021 года связано с завершением работы муницирального учреждения в связи с его ликвидацией с 01.07.2022.</t>
  </si>
  <si>
    <t xml:space="preserve">Количество оказанных государственных и муниципальных услуг,
предоставление которых организовано в многофункциональном центре (прием и консультирование)
</t>
  </si>
  <si>
    <t>Подпрограмма в 2022 году не выполнялась. С 01.06.2021 полномочия в сфере организации перевозок переданы Министерству транспорта и дорожного хозяйства Мурманской области</t>
  </si>
  <si>
    <t>Подпрограмма в 2022 году не выполнялась. С 01.07.2022 МКУ "МФЦ г.Апатиты" ликвидировано</t>
  </si>
  <si>
    <t>Оценка эффективности муниципальных программ (подпрограмм, ВЦП, АВЦП) города Апатиты за 2022 год</t>
  </si>
  <si>
    <t xml:space="preserve">Из 24 мероприятий 20 выполнены, 4 не выполнены </t>
  </si>
  <si>
    <t xml:space="preserve">Доля нежилых домов, находящихся в муниципальной собственности, в отношении которых производится очистка кровель от снега (льда) от общего числа нежилых домов, находящихся в муниципальной собственности
</t>
  </si>
  <si>
    <t xml:space="preserve">Из 26 мероприятий 13 выполнены, в соответствии с Порядком 13мероприятий считаются не выполнеными из-за некорректно спланированного показателя результативности </t>
  </si>
  <si>
    <t>в 2022 году по краткосрочному плану реализации региональной программы кап.ремонта запланирован капитальный ремонт 14 МКД + дополнительно включены 3 МКД. За 2022 г. приняты работы по 15 МКД + по 3 МКД (ПСД). Перенесены на 2023 год работы по 3 МКД, принята работа по 1 МКД с 2020 года.</t>
  </si>
  <si>
    <t>В 2022 году заявки на получение субсидии не поступали. . Показатель откорректирован не был, финансирование не использовано.</t>
  </si>
  <si>
    <t xml:space="preserve">Из 6 мероприятий выполнено 3. </t>
  </si>
  <si>
    <r>
      <t xml:space="preserve">Подпрограмма </t>
    </r>
    <r>
      <rPr>
        <sz val="10"/>
        <rFont val="Times New Roman"/>
        <family val="1"/>
        <charset val="204"/>
      </rPr>
      <t xml:space="preserve"> «</t>
    </r>
    <r>
      <rPr>
        <b/>
        <sz val="10"/>
        <rFont val="Times New Roman"/>
        <family val="1"/>
        <charset val="204"/>
      </rPr>
      <t>Обеспечение экологической безопасности»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</si>
  <si>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</si>
  <si>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Цель МП: </t>
    </r>
    <r>
      <rPr>
        <b/>
        <sz val="10"/>
        <rFont val="Times New Roman"/>
        <family val="1"/>
        <charset val="204"/>
      </rPr>
      <t xml:space="preserve">Обеспечение развития транспортной системы города Апатиты с повышением уровня ее безопасности, доступности и качества транспортного обслуживания населения по социально значимым муниципальным </t>
    </r>
  </si>
  <si>
    <r>
      <t>Задача 1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</si>
  <si>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r>
      <t>Цель МП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Обеспечение комфортной и безопасной городской среды, повышение освещенности улиц, автомобильных дорог и дворовых территорий, улучшение качества предоставления ритуальных услуг</t>
    </r>
  </si>
  <si>
    <r>
      <t>Подпрограмма «Организация сферы ритуальных услуг</t>
    </r>
    <r>
      <rPr>
        <sz val="10"/>
        <rFont val="Times New Roman"/>
        <family val="1"/>
        <charset val="204"/>
      </rPr>
      <t>»</t>
    </r>
  </si>
  <si>
    <r>
      <t>Задача 3: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Модернизация наружных сетей электроснабжения</t>
    </r>
  </si>
  <si>
    <r>
      <t>Задача 1: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уровня качества внешнего благоустройства территорий города</t>
    </r>
  </si>
  <si>
    <r>
      <t>Задача 2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 xml:space="preserve"> Обеспечение условий для безопасного и комфортного проживания населения</t>
    </r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</si>
  <si>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10"/>
        <rFont val="Times New Roman"/>
        <family val="1"/>
        <charset val="204"/>
      </rPr>
      <t xml:space="preserve">          </t>
    </r>
  </si>
  <si>
    <r>
      <t xml:space="preserve">Подпрограмма </t>
    </r>
    <r>
      <rPr>
        <b/>
        <i/>
        <sz val="10"/>
        <rFont val="Times New Roman"/>
        <family val="1"/>
        <charset val="204"/>
      </rPr>
      <t>«Создание условий для ведения бизнеса на территории города Апатиты»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</si>
  <si>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Поддержка субъектов малого и среднего предпринимательства и индивидуальной предпринимательской инициативы</t>
    </r>
  </si>
  <si>
    <r>
      <t>Цель подпрограммы:</t>
    </r>
    <r>
      <rPr>
        <sz val="10"/>
        <rFont val="Times New Roman"/>
        <family val="1"/>
        <charset val="204"/>
      </rPr>
      <t xml:space="preserve"> Формирование благоприятной инвестиционной среды, создание условий для реализации инвестиционных проектов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</si>
  <si>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Создание оптимальных условий реализации инвестиционных проектов, обеспечивающих эффективное взаимодействие всех субъектов инвестиционной деятельности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</si>
  <si>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Обеспечение информационной открытости, формирование положительного инвестиционного имиджа муниципального образования город Апатиты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</si>
  <si>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Формирование системы регулирования и управления развитием туризма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</si>
  <si>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  Содействие развитию субъектов туристской индустрии</t>
    </r>
  </si>
  <si>
    <r>
      <t xml:space="preserve">Цель подпрограммы: </t>
    </r>
    <r>
      <rPr>
        <b/>
        <sz val="10"/>
        <rFont val="Times New Roman"/>
        <family val="1"/>
        <charset val="204"/>
      </rPr>
      <t>Создание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 документального исторического наследия муниципального образования</t>
    </r>
  </si>
  <si>
    <r>
      <t>Цель: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эффективности исполнения муниципальных функций Администрации муниципального образования город Апатиты с подведомственной территорией Мурманской области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</si>
  <si>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Развитие технической и технологической инфраструктуры информационного общества и обеспечение функционирования муниципальных информационных систем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</si>
  <si>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Повышение качества предоставления государственных и муниципальных услуг по принципу «одного окна» в соответствии с новыми принципами их предоставления, в том числе на основе внедрения цифровых технологий </t>
    </r>
  </si>
  <si>
    <r>
      <t>удовлетворительная</t>
    </r>
    <r>
      <rPr>
        <vertAlign val="superscript"/>
        <sz val="10"/>
        <rFont val="Calibri"/>
        <family val="2"/>
        <charset val="204"/>
        <scheme val="minor"/>
      </rPr>
      <t>1</t>
    </r>
  </si>
  <si>
    <r>
      <t>эффективная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</si>
  <si>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удовлетворительная</t>
    </r>
    <r>
      <rPr>
        <vertAlign val="superscript"/>
        <sz val="10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</si>
</sst>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#,##0.0"/>
    <numFmt numFmtId="167" formatCode="0.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trike/>
      <sz val="10"/>
      <name val="Calibri"/>
      <family val="2"/>
      <charset val="204"/>
      <scheme val="minor"/>
    </font>
    <font>
      <b/>
      <strike/>
      <u/>
      <sz val="11"/>
      <name val="Calibri"/>
      <family val="2"/>
      <charset val="204"/>
      <scheme val="minor"/>
    </font>
    <font>
      <strike/>
      <sz val="1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vertAlign val="superscript"/>
      <sz val="10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strike/>
      <sz val="10"/>
      <name val="Times New Roman"/>
      <family val="1"/>
      <charset val="204"/>
    </font>
    <font>
      <b/>
      <i/>
      <strike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2" fillId="5" borderId="0" xfId="0" applyFont="1" applyFill="1" applyAlignment="1">
      <alignment vertical="top" wrapText="1"/>
    </xf>
    <xf numFmtId="0" fontId="2" fillId="5" borderId="0" xfId="0" applyFont="1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66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165" fontId="7" fillId="6" borderId="0" xfId="0" applyNumberFormat="1" applyFont="1" applyFill="1" applyAlignment="1">
      <alignment horizontal="center" vertical="top" wrapText="1"/>
    </xf>
    <xf numFmtId="166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6" fontId="2" fillId="4" borderId="0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" fontId="9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8" xfId="0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6" fontId="2" fillId="4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vertical="top" wrapText="1"/>
    </xf>
    <xf numFmtId="164" fontId="7" fillId="4" borderId="1" xfId="0" applyNumberFormat="1" applyFont="1" applyFill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 wrapText="1"/>
    </xf>
    <xf numFmtId="166" fontId="2" fillId="0" borderId="0" xfId="0" applyNumberFormat="1" applyFont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6" fontId="2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7" fontId="14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8" fillId="0" borderId="1" xfId="0" applyFont="1" applyBorder="1"/>
    <xf numFmtId="165" fontId="2" fillId="0" borderId="1" xfId="0" applyNumberFormat="1" applyFont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2" fillId="4" borderId="5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top" wrapText="1"/>
    </xf>
    <xf numFmtId="164" fontId="9" fillId="4" borderId="1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top" wrapText="1"/>
    </xf>
    <xf numFmtId="164" fontId="22" fillId="2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5" borderId="1" xfId="0" applyNumberFormat="1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/>
    <xf numFmtId="0" fontId="7" fillId="5" borderId="3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6" fontId="2" fillId="5" borderId="1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4" borderId="3" xfId="0" applyFont="1" applyFill="1" applyBorder="1" applyAlignment="1">
      <alignment horizontal="left" vertical="top" wrapText="1"/>
    </xf>
    <xf numFmtId="0" fontId="25" fillId="4" borderId="4" xfId="0" applyFont="1" applyFill="1" applyBorder="1" applyAlignment="1">
      <alignment horizontal="left" vertical="top" wrapText="1"/>
    </xf>
    <xf numFmtId="0" fontId="25" fillId="4" borderId="5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7" fillId="5" borderId="5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 wrapText="1"/>
    </xf>
    <xf numFmtId="167" fontId="26" fillId="5" borderId="1" xfId="1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2" fontId="26" fillId="5" borderId="3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7" fontId="6" fillId="4" borderId="1" xfId="1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7" fontId="26" fillId="5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7" fontId="6" fillId="4" borderId="1" xfId="1" quotePrefix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7" fontId="6" fillId="4" borderId="6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67" fontId="6" fillId="5" borderId="1" xfId="1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  <color rgb="FFCC99FF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5"/>
  <sheetViews>
    <sheetView view="pageBreakPreview" zoomScaleSheetLayoutView="100" workbookViewId="0">
      <selection sqref="A1:XFD1048576"/>
    </sheetView>
  </sheetViews>
  <sheetFormatPr defaultRowHeight="15"/>
  <cols>
    <col min="1" max="1" width="5.140625" style="13" customWidth="1"/>
    <col min="2" max="2" width="44.85546875" style="13" customWidth="1"/>
    <col min="3" max="3" width="9.140625" style="13" customWidth="1"/>
    <col min="4" max="4" width="12.5703125" style="13" customWidth="1"/>
    <col min="5" max="5" width="11.42578125" style="13" customWidth="1"/>
    <col min="6" max="6" width="10.7109375" style="13" customWidth="1"/>
    <col min="7" max="7" width="15.7109375" style="13" customWidth="1"/>
    <col min="8" max="8" width="46.28515625" style="13" customWidth="1"/>
    <col min="9" max="9" width="10.42578125" style="5" bestFit="1" customWidth="1"/>
    <col min="10" max="10" width="10.5703125" style="5" customWidth="1"/>
    <col min="11" max="16384" width="9.140625" style="5"/>
  </cols>
  <sheetData>
    <row r="1" spans="1:22">
      <c r="A1" s="3"/>
      <c r="B1" s="3"/>
      <c r="C1" s="3"/>
      <c r="D1" s="3"/>
      <c r="E1" s="3"/>
      <c r="F1" s="3"/>
      <c r="G1" s="3"/>
      <c r="H1" s="4" t="s">
        <v>20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5.25" customHeight="1">
      <c r="A2" s="134" t="s">
        <v>761</v>
      </c>
      <c r="B2" s="134"/>
      <c r="C2" s="134"/>
      <c r="D2" s="134"/>
      <c r="E2" s="134"/>
      <c r="F2" s="134"/>
      <c r="G2" s="134"/>
      <c r="H2" s="13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44.25" customHeight="1">
      <c r="A4" s="107" t="s">
        <v>461</v>
      </c>
      <c r="B4" s="106" t="s">
        <v>0</v>
      </c>
      <c r="C4" s="106" t="s">
        <v>1</v>
      </c>
      <c r="D4" s="106"/>
      <c r="E4" s="106"/>
      <c r="F4" s="106" t="s">
        <v>210</v>
      </c>
      <c r="G4" s="106" t="s">
        <v>5</v>
      </c>
      <c r="H4" s="106" t="s">
        <v>485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45" customHeight="1">
      <c r="A5" s="107"/>
      <c r="B5" s="106"/>
      <c r="C5" s="87" t="s">
        <v>3</v>
      </c>
      <c r="D5" s="87" t="s">
        <v>2</v>
      </c>
      <c r="E5" s="87" t="s">
        <v>4</v>
      </c>
      <c r="F5" s="106"/>
      <c r="G5" s="106"/>
      <c r="H5" s="10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3.5" customHeight="1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78">
        <v>7</v>
      </c>
      <c r="H6" s="78">
        <v>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" customHeight="1">
      <c r="A7" s="112" t="s">
        <v>6</v>
      </c>
      <c r="B7" s="112" t="str">
        <f>'Цел.пок-ли'!B6</f>
        <v>МП «Развитие физической культуры и спорта»</v>
      </c>
      <c r="C7" s="82" t="s">
        <v>12</v>
      </c>
      <c r="D7" s="215">
        <f>D8+D9</f>
        <v>279794.2</v>
      </c>
      <c r="E7" s="215">
        <f>E8+E9</f>
        <v>188001.19999999998</v>
      </c>
      <c r="F7" s="216">
        <f>E7/D7</f>
        <v>0.67192672328447112</v>
      </c>
      <c r="G7" s="102"/>
      <c r="H7" s="10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" customHeight="1">
      <c r="A8" s="112"/>
      <c r="B8" s="112"/>
      <c r="C8" s="88" t="s">
        <v>13</v>
      </c>
      <c r="D8" s="45">
        <f>D11+D13+D16</f>
        <v>261712.4</v>
      </c>
      <c r="E8" s="45">
        <f>E11+E13+E16</f>
        <v>169919.4</v>
      </c>
      <c r="F8" s="46">
        <f t="shared" ref="F8:F14" si="0">E8/D8</f>
        <v>0.64926002741941158</v>
      </c>
      <c r="G8" s="103"/>
      <c r="H8" s="10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" customHeight="1">
      <c r="A9" s="112"/>
      <c r="B9" s="112"/>
      <c r="C9" s="88" t="s">
        <v>14</v>
      </c>
      <c r="D9" s="45">
        <f>D17+D14</f>
        <v>18081.8</v>
      </c>
      <c r="E9" s="45">
        <f>E14+E17</f>
        <v>18081.8</v>
      </c>
      <c r="F9" s="46">
        <f>E9/D9</f>
        <v>1</v>
      </c>
      <c r="G9" s="105"/>
      <c r="H9" s="1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customHeight="1">
      <c r="A10" s="217" t="s">
        <v>8</v>
      </c>
      <c r="B10" s="118" t="s">
        <v>610</v>
      </c>
      <c r="C10" s="84" t="s">
        <v>12</v>
      </c>
      <c r="D10" s="47">
        <f>D11</f>
        <v>365</v>
      </c>
      <c r="E10" s="47">
        <f>E11</f>
        <v>365</v>
      </c>
      <c r="F10" s="48">
        <f t="shared" si="0"/>
        <v>1</v>
      </c>
      <c r="G10" s="218">
        <v>1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4.25" customHeight="1">
      <c r="A11" s="104"/>
      <c r="B11" s="118"/>
      <c r="C11" s="84" t="s">
        <v>13</v>
      </c>
      <c r="D11" s="47">
        <v>365</v>
      </c>
      <c r="E11" s="47">
        <v>365</v>
      </c>
      <c r="F11" s="48">
        <f t="shared" si="0"/>
        <v>1</v>
      </c>
      <c r="G11" s="219"/>
      <c r="H11" s="9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5" customHeight="1">
      <c r="A12" s="217" t="s">
        <v>9</v>
      </c>
      <c r="B12" s="220" t="s">
        <v>34</v>
      </c>
      <c r="C12" s="84" t="s">
        <v>12</v>
      </c>
      <c r="D12" s="47">
        <f>D13+D14</f>
        <v>98444.4</v>
      </c>
      <c r="E12" s="47">
        <f>E13+E14</f>
        <v>6883.5</v>
      </c>
      <c r="F12" s="48">
        <f>E12/D12</f>
        <v>6.9922717798066733E-2</v>
      </c>
      <c r="G12" s="119">
        <v>0.75</v>
      </c>
      <c r="H12" s="122" t="s">
        <v>776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A13" s="111"/>
      <c r="B13" s="125"/>
      <c r="C13" s="84" t="s">
        <v>13</v>
      </c>
      <c r="D13" s="47">
        <v>93444.4</v>
      </c>
      <c r="E13" s="47">
        <v>1883.5</v>
      </c>
      <c r="F13" s="48">
        <f t="shared" si="0"/>
        <v>2.0156371061294205E-2</v>
      </c>
      <c r="G13" s="111"/>
      <c r="H13" s="12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65.25" customHeight="1">
      <c r="A14" s="104"/>
      <c r="B14" s="221"/>
      <c r="C14" s="84" t="s">
        <v>14</v>
      </c>
      <c r="D14" s="47">
        <v>5000</v>
      </c>
      <c r="E14" s="47">
        <v>5000</v>
      </c>
      <c r="F14" s="48">
        <f t="shared" si="0"/>
        <v>1</v>
      </c>
      <c r="G14" s="104"/>
      <c r="H14" s="12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1" customHeight="1">
      <c r="A15" s="217" t="s">
        <v>10</v>
      </c>
      <c r="B15" s="222" t="s">
        <v>11</v>
      </c>
      <c r="C15" s="84" t="s">
        <v>12</v>
      </c>
      <c r="D15" s="47">
        <f>D17+D16</f>
        <v>180984.8</v>
      </c>
      <c r="E15" s="47">
        <f>E17+E16</f>
        <v>180752.69999999998</v>
      </c>
      <c r="F15" s="48">
        <f t="shared" ref="F15:F22" si="1">E15/D15</f>
        <v>0.99871757186238841</v>
      </c>
      <c r="G15" s="218">
        <v>0.94399999999999995</v>
      </c>
      <c r="H15" s="12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.75" customHeight="1">
      <c r="A16" s="223"/>
      <c r="B16" s="223"/>
      <c r="C16" s="84" t="s">
        <v>13</v>
      </c>
      <c r="D16" s="47">
        <v>167903</v>
      </c>
      <c r="E16" s="47">
        <v>167670.9</v>
      </c>
      <c r="F16" s="48">
        <f t="shared" ref="F16" si="2">E16/D16</f>
        <v>0.99861765424084137</v>
      </c>
      <c r="G16" s="223"/>
      <c r="H16" s="12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9.5" customHeight="1">
      <c r="A17" s="223"/>
      <c r="B17" s="223"/>
      <c r="C17" s="84" t="s">
        <v>14</v>
      </c>
      <c r="D17" s="47">
        <v>13081.8</v>
      </c>
      <c r="E17" s="47">
        <v>13081.8</v>
      </c>
      <c r="F17" s="48">
        <f t="shared" si="1"/>
        <v>1</v>
      </c>
      <c r="G17" s="223"/>
      <c r="H17" s="12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108" t="s">
        <v>15</v>
      </c>
      <c r="B18" s="224" t="s">
        <v>16</v>
      </c>
      <c r="C18" s="82" t="s">
        <v>12</v>
      </c>
      <c r="D18" s="215">
        <f>D19+D20+D21+D22</f>
        <v>2068030.26</v>
      </c>
      <c r="E18" s="215">
        <f>E19+E20+E21+E22</f>
        <v>2057351.8800000001</v>
      </c>
      <c r="F18" s="216">
        <f t="shared" si="1"/>
        <v>0.99483644886318057</v>
      </c>
      <c r="G18" s="102"/>
      <c r="H18" s="10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109"/>
      <c r="B19" s="225"/>
      <c r="C19" s="88" t="s">
        <v>13</v>
      </c>
      <c r="D19" s="45">
        <f>D24+D27</f>
        <v>526816.22</v>
      </c>
      <c r="E19" s="45">
        <f>E24+E27</f>
        <v>522433.22</v>
      </c>
      <c r="F19" s="46">
        <f t="shared" si="1"/>
        <v>0.99168021060551248</v>
      </c>
      <c r="G19" s="103"/>
      <c r="H19" s="109"/>
      <c r="I19" s="40">
        <f>D19+D20+D21</f>
        <v>2007793.9</v>
      </c>
      <c r="J19" s="40">
        <f>E19+E20+E21</f>
        <v>1997115.52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109"/>
      <c r="B20" s="225"/>
      <c r="C20" s="88" t="s">
        <v>14</v>
      </c>
      <c r="D20" s="45">
        <f>D25+D28</f>
        <v>1389688.22</v>
      </c>
      <c r="E20" s="45">
        <f>E25+E28</f>
        <v>1383392.85</v>
      </c>
      <c r="F20" s="46">
        <f t="shared" si="1"/>
        <v>0.99546994073246164</v>
      </c>
      <c r="G20" s="103"/>
      <c r="H20" s="10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109"/>
      <c r="B21" s="226"/>
      <c r="C21" s="88" t="s">
        <v>17</v>
      </c>
      <c r="D21" s="45">
        <f>D29</f>
        <v>91289.46</v>
      </c>
      <c r="E21" s="45">
        <f>E29</f>
        <v>91289.45</v>
      </c>
      <c r="F21" s="46">
        <f t="shared" si="1"/>
        <v>0.99999989045832882</v>
      </c>
      <c r="G21" s="74"/>
      <c r="H21" s="8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104"/>
      <c r="B22" s="226"/>
      <c r="C22" s="88" t="s">
        <v>302</v>
      </c>
      <c r="D22" s="45">
        <f>D30</f>
        <v>60236.36</v>
      </c>
      <c r="E22" s="45">
        <f>E30</f>
        <v>60236.36</v>
      </c>
      <c r="F22" s="46">
        <f t="shared" si="1"/>
        <v>1</v>
      </c>
      <c r="G22" s="74"/>
      <c r="H22" s="8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217" t="s">
        <v>18</v>
      </c>
      <c r="B23" s="222" t="s">
        <v>279</v>
      </c>
      <c r="C23" s="84" t="s">
        <v>12</v>
      </c>
      <c r="D23" s="227">
        <f>D24+D25</f>
        <v>73593.259999999995</v>
      </c>
      <c r="E23" s="227">
        <f>E24+E25</f>
        <v>70466.59</v>
      </c>
      <c r="F23" s="48">
        <f t="shared" ref="F23:F29" si="3">E23/D23</f>
        <v>0.95751417996702415</v>
      </c>
      <c r="G23" s="119">
        <v>0.92900000000000005</v>
      </c>
      <c r="H23" s="122" t="s">
        <v>770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111"/>
      <c r="B24" s="228"/>
      <c r="C24" s="84" t="s">
        <v>13</v>
      </c>
      <c r="D24" s="227">
        <v>54106.42</v>
      </c>
      <c r="E24" s="227">
        <v>50979.75</v>
      </c>
      <c r="F24" s="48">
        <f t="shared" si="3"/>
        <v>0.94221258771140282</v>
      </c>
      <c r="G24" s="120"/>
      <c r="H24" s="12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.75" customHeight="1">
      <c r="A25" s="111"/>
      <c r="B25" s="228"/>
      <c r="C25" s="84" t="s">
        <v>14</v>
      </c>
      <c r="D25" s="227">
        <v>19486.84</v>
      </c>
      <c r="E25" s="227">
        <v>19486.84</v>
      </c>
      <c r="F25" s="48">
        <f t="shared" si="3"/>
        <v>1</v>
      </c>
      <c r="G25" s="120"/>
      <c r="H25" s="12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217" t="s">
        <v>19</v>
      </c>
      <c r="B26" s="222" t="s">
        <v>301</v>
      </c>
      <c r="C26" s="84" t="s">
        <v>12</v>
      </c>
      <c r="D26" s="47">
        <f>D27+D28+D29+D30</f>
        <v>1994437</v>
      </c>
      <c r="E26" s="47">
        <f>E27+E28+E29+E30</f>
        <v>1986885.29</v>
      </c>
      <c r="F26" s="48">
        <f t="shared" si="3"/>
        <v>0.99621361316501855</v>
      </c>
      <c r="G26" s="119">
        <v>1</v>
      </c>
      <c r="H26" s="12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111"/>
      <c r="B27" s="228"/>
      <c r="C27" s="84" t="s">
        <v>13</v>
      </c>
      <c r="D27" s="47">
        <v>472709.8</v>
      </c>
      <c r="E27" s="47">
        <v>471453.47</v>
      </c>
      <c r="F27" s="48">
        <f t="shared" si="3"/>
        <v>0.99734228061275643</v>
      </c>
      <c r="G27" s="120"/>
      <c r="H27" s="12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111"/>
      <c r="B28" s="228"/>
      <c r="C28" s="84" t="s">
        <v>14</v>
      </c>
      <c r="D28" s="47">
        <v>1370201.38</v>
      </c>
      <c r="E28" s="47">
        <v>1363906.01</v>
      </c>
      <c r="F28" s="48">
        <f t="shared" si="3"/>
        <v>0.99540551477185069</v>
      </c>
      <c r="G28" s="120"/>
      <c r="H28" s="12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111"/>
      <c r="B29" s="228"/>
      <c r="C29" s="84" t="s">
        <v>17</v>
      </c>
      <c r="D29" s="47">
        <v>91289.46</v>
      </c>
      <c r="E29" s="47">
        <v>91289.45</v>
      </c>
      <c r="F29" s="48">
        <f t="shared" si="3"/>
        <v>0.99999989045832882</v>
      </c>
      <c r="G29" s="120"/>
      <c r="H29" s="12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104"/>
      <c r="B30" s="229"/>
      <c r="C30" s="84" t="s">
        <v>302</v>
      </c>
      <c r="D30" s="47">
        <v>60236.36</v>
      </c>
      <c r="E30" s="47">
        <v>60236.36</v>
      </c>
      <c r="F30" s="48">
        <f>E30/D30</f>
        <v>1</v>
      </c>
      <c r="G30" s="124"/>
      <c r="H30" s="12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0.25" customHeight="1">
      <c r="A31" s="108" t="s">
        <v>46</v>
      </c>
      <c r="B31" s="224" t="s">
        <v>47</v>
      </c>
      <c r="C31" s="88" t="s">
        <v>12</v>
      </c>
      <c r="D31" s="230">
        <f>D32+D33+D34</f>
        <v>337214</v>
      </c>
      <c r="E31" s="230">
        <f>E32+E33+E34</f>
        <v>336728.5</v>
      </c>
      <c r="F31" s="46">
        <f t="shared" ref="F31:F42" si="4">E31/D31</f>
        <v>0.9985602614363579</v>
      </c>
      <c r="G31" s="102"/>
      <c r="H31" s="10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>
      <c r="A32" s="109"/>
      <c r="B32" s="228"/>
      <c r="C32" s="88" t="s">
        <v>13</v>
      </c>
      <c r="D32" s="45">
        <f>D36+D40+D43</f>
        <v>191597.80000000002</v>
      </c>
      <c r="E32" s="45">
        <f>E36+E40+E43</f>
        <v>191597.80000000002</v>
      </c>
      <c r="F32" s="46">
        <f t="shared" si="4"/>
        <v>1</v>
      </c>
      <c r="G32" s="103"/>
      <c r="H32" s="10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>
      <c r="A33" s="109"/>
      <c r="B33" s="228"/>
      <c r="C33" s="88" t="s">
        <v>14</v>
      </c>
      <c r="D33" s="45">
        <f>D37+D41+D44</f>
        <v>140616.20000000001</v>
      </c>
      <c r="E33" s="45">
        <f>E37+E41+E44</f>
        <v>140130.70000000001</v>
      </c>
      <c r="F33" s="46">
        <f t="shared" ref="F33" si="5">E33/D33</f>
        <v>0.99654733949573382</v>
      </c>
      <c r="G33" s="103"/>
      <c r="H33" s="8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6.5" customHeight="1">
      <c r="A34" s="111"/>
      <c r="B34" s="228"/>
      <c r="C34" s="88" t="s">
        <v>17</v>
      </c>
      <c r="D34" s="45">
        <f>D38</f>
        <v>5000</v>
      </c>
      <c r="E34" s="45">
        <f>E38</f>
        <v>5000</v>
      </c>
      <c r="F34" s="46">
        <f t="shared" si="4"/>
        <v>1</v>
      </c>
      <c r="G34" s="111"/>
      <c r="H34" s="8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6.5" customHeight="1">
      <c r="A35" s="217" t="s">
        <v>48</v>
      </c>
      <c r="B35" s="222" t="s">
        <v>462</v>
      </c>
      <c r="C35" s="84" t="s">
        <v>12</v>
      </c>
      <c r="D35" s="47">
        <f>D36+D37+D38</f>
        <v>102078.70000000001</v>
      </c>
      <c r="E35" s="47">
        <f>E36+E37+E38</f>
        <v>102078.70000000001</v>
      </c>
      <c r="F35" s="48">
        <f t="shared" si="4"/>
        <v>1</v>
      </c>
      <c r="G35" s="119">
        <v>1</v>
      </c>
      <c r="H35" s="9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6.5" customHeight="1">
      <c r="A36" s="111"/>
      <c r="B36" s="228"/>
      <c r="C36" s="84" t="s">
        <v>13</v>
      </c>
      <c r="D36" s="47">
        <v>15124.1</v>
      </c>
      <c r="E36" s="47">
        <v>15124.1</v>
      </c>
      <c r="F36" s="48">
        <f t="shared" si="4"/>
        <v>1</v>
      </c>
      <c r="G36" s="120"/>
      <c r="H36" s="9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6.5" customHeight="1">
      <c r="A37" s="111"/>
      <c r="B37" s="228"/>
      <c r="C37" s="84" t="s">
        <v>14</v>
      </c>
      <c r="D37" s="47">
        <v>81954.600000000006</v>
      </c>
      <c r="E37" s="47">
        <v>81954.600000000006</v>
      </c>
      <c r="F37" s="48">
        <f>E37/D37</f>
        <v>1</v>
      </c>
      <c r="G37" s="120"/>
      <c r="H37" s="9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6.5" customHeight="1">
      <c r="A38" s="111"/>
      <c r="B38" s="228"/>
      <c r="C38" s="84" t="s">
        <v>17</v>
      </c>
      <c r="D38" s="47">
        <v>5000</v>
      </c>
      <c r="E38" s="47">
        <v>5000</v>
      </c>
      <c r="F38" s="48">
        <f>E38/D38</f>
        <v>1</v>
      </c>
      <c r="G38" s="120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" customHeight="1">
      <c r="A39" s="217" t="s">
        <v>50</v>
      </c>
      <c r="B39" s="222" t="s">
        <v>480</v>
      </c>
      <c r="C39" s="84" t="s">
        <v>12</v>
      </c>
      <c r="D39" s="47">
        <f>D40+D41</f>
        <v>18675.5</v>
      </c>
      <c r="E39" s="47">
        <f>E40+E41</f>
        <v>18190</v>
      </c>
      <c r="F39" s="48">
        <f t="shared" si="4"/>
        <v>0.97400337340365717</v>
      </c>
      <c r="G39" s="218">
        <v>0.88500000000000001</v>
      </c>
      <c r="H39" s="137" t="s">
        <v>790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>
      <c r="A40" s="111"/>
      <c r="B40" s="228"/>
      <c r="C40" s="84" t="s">
        <v>13</v>
      </c>
      <c r="D40" s="47">
        <v>2800.6</v>
      </c>
      <c r="E40" s="47">
        <v>2800.6</v>
      </c>
      <c r="F40" s="48">
        <f t="shared" ref="F40" si="6">E40/D40</f>
        <v>1</v>
      </c>
      <c r="G40" s="219"/>
      <c r="H40" s="23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4.25" customHeight="1">
      <c r="A41" s="104"/>
      <c r="B41" s="229"/>
      <c r="C41" s="84" t="s">
        <v>14</v>
      </c>
      <c r="D41" s="47">
        <v>15874.9</v>
      </c>
      <c r="E41" s="47">
        <v>15389.4</v>
      </c>
      <c r="F41" s="48">
        <f t="shared" si="4"/>
        <v>0.96941713018664688</v>
      </c>
      <c r="G41" s="104"/>
      <c r="H41" s="10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7.25" customHeight="1">
      <c r="A42" s="217" t="s">
        <v>51</v>
      </c>
      <c r="B42" s="222" t="s">
        <v>52</v>
      </c>
      <c r="C42" s="84" t="s">
        <v>12</v>
      </c>
      <c r="D42" s="47">
        <f>D43+D44</f>
        <v>216459.8</v>
      </c>
      <c r="E42" s="47">
        <f>E43+E44</f>
        <v>216459.8</v>
      </c>
      <c r="F42" s="48">
        <f t="shared" si="4"/>
        <v>1</v>
      </c>
      <c r="G42" s="119">
        <v>1</v>
      </c>
      <c r="H42" s="9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.75" customHeight="1">
      <c r="A43" s="111"/>
      <c r="B43" s="228"/>
      <c r="C43" s="84" t="s">
        <v>13</v>
      </c>
      <c r="D43" s="232">
        <v>173673.1</v>
      </c>
      <c r="E43" s="232">
        <v>173673.1</v>
      </c>
      <c r="F43" s="233">
        <f>E43/D43</f>
        <v>1</v>
      </c>
      <c r="G43" s="111"/>
      <c r="H43" s="9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8" customHeight="1">
      <c r="A44" s="104"/>
      <c r="B44" s="229"/>
      <c r="C44" s="84" t="s">
        <v>14</v>
      </c>
      <c r="D44" s="232">
        <v>42786.7</v>
      </c>
      <c r="E44" s="232">
        <v>42786.7</v>
      </c>
      <c r="F44" s="233">
        <f>E44/D44</f>
        <v>1</v>
      </c>
      <c r="G44" s="104"/>
      <c r="H44" s="10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>
      <c r="A45" s="93" t="str">
        <f>'Цел.пок-ли'!A138</f>
        <v>4.</v>
      </c>
      <c r="B45" s="224" t="str">
        <f>'Цел.пок-ли'!B138</f>
        <v>МП «Обеспечение общественного порядка и безопасности населения города»</v>
      </c>
      <c r="C45" s="88" t="s">
        <v>12</v>
      </c>
      <c r="D45" s="230">
        <f>D46+D47</f>
        <v>33153.200000000004</v>
      </c>
      <c r="E45" s="230">
        <f>E46+E47</f>
        <v>32850.700000000004</v>
      </c>
      <c r="F45" s="46">
        <f>E45/D45</f>
        <v>0.99087569224086969</v>
      </c>
      <c r="G45" s="102"/>
      <c r="H45" s="9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94"/>
      <c r="B46" s="225"/>
      <c r="C46" s="88" t="s">
        <v>13</v>
      </c>
      <c r="D46" s="45">
        <f>D49+D50+D51+D52</f>
        <v>31694.400000000001</v>
      </c>
      <c r="E46" s="45">
        <f>E49+E50+E51+E52</f>
        <v>31391.9</v>
      </c>
      <c r="F46" s="46">
        <f t="shared" ref="F46:F52" si="7">E46/D46</f>
        <v>0.99045572719470942</v>
      </c>
      <c r="G46" s="105"/>
      <c r="H46" s="10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76"/>
      <c r="B47" s="229"/>
      <c r="C47" s="88" t="s">
        <v>455</v>
      </c>
      <c r="D47" s="45">
        <f>D48</f>
        <v>1458.8</v>
      </c>
      <c r="E47" s="45">
        <f>E48</f>
        <v>1458.8</v>
      </c>
      <c r="F47" s="46">
        <f t="shared" si="7"/>
        <v>1</v>
      </c>
      <c r="G47" s="83"/>
      <c r="H47" s="7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51" customHeight="1">
      <c r="A48" s="234" t="s">
        <v>101</v>
      </c>
      <c r="B48" s="85" t="str">
        <f>'Цел.пок-ли'!B145</f>
        <v xml:space="preserve">Подпрограмма «Профилактика безнадзорности и правонарушений несовершеннолетних» </v>
      </c>
      <c r="C48" s="84" t="s">
        <v>455</v>
      </c>
      <c r="D48" s="47">
        <v>1458.8</v>
      </c>
      <c r="E48" s="47">
        <v>1458.8</v>
      </c>
      <c r="F48" s="48">
        <f t="shared" si="7"/>
        <v>1</v>
      </c>
      <c r="G48" s="48">
        <v>0.71399999999999997</v>
      </c>
      <c r="H48" s="87" t="s">
        <v>791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49.5" customHeight="1">
      <c r="A49" s="234" t="s">
        <v>208</v>
      </c>
      <c r="B49" s="85" t="str">
        <f>'Цел.пок-ли'!B163</f>
        <v>Подпрограмма «Профилактика наркомании, алкоголизма и употребления табака в молодежной среде города Апатиты»</v>
      </c>
      <c r="C49" s="84" t="s">
        <v>13</v>
      </c>
      <c r="D49" s="47">
        <v>2377.8000000000002</v>
      </c>
      <c r="E49" s="47">
        <v>2377.8000000000002</v>
      </c>
      <c r="F49" s="48">
        <f t="shared" si="7"/>
        <v>1</v>
      </c>
      <c r="G49" s="48">
        <v>0.95199999999999996</v>
      </c>
      <c r="H49" s="87" t="s">
        <v>794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45" customHeight="1">
      <c r="A50" s="234" t="s">
        <v>109</v>
      </c>
      <c r="B50" s="85" t="str">
        <f>'Цел.пок-ли'!B174</f>
        <v>Подпрограмма «Обеспечение безопасности и защиты населения в области гражданской обороны и чрезвычайных ситуаций»</v>
      </c>
      <c r="C50" s="84" t="s">
        <v>13</v>
      </c>
      <c r="D50" s="47">
        <v>2853.3</v>
      </c>
      <c r="E50" s="47">
        <v>2835.1</v>
      </c>
      <c r="F50" s="48">
        <f t="shared" si="7"/>
        <v>0.9936214208109907</v>
      </c>
      <c r="G50" s="48">
        <v>0.92300000000000004</v>
      </c>
      <c r="H50" s="1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60.75" customHeight="1">
      <c r="A51" s="84" t="s">
        <v>236</v>
      </c>
      <c r="B51" s="85" t="s">
        <v>463</v>
      </c>
      <c r="C51" s="84" t="s">
        <v>13</v>
      </c>
      <c r="D51" s="47">
        <v>26343.3</v>
      </c>
      <c r="E51" s="47">
        <v>26107</v>
      </c>
      <c r="F51" s="48">
        <f t="shared" si="7"/>
        <v>0.99102997726177056</v>
      </c>
      <c r="G51" s="48">
        <v>1</v>
      </c>
      <c r="H51" s="8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05" customHeight="1">
      <c r="A52" s="84" t="s">
        <v>238</v>
      </c>
      <c r="B52" s="85" t="s">
        <v>382</v>
      </c>
      <c r="C52" s="84" t="s">
        <v>13</v>
      </c>
      <c r="D52" s="47">
        <v>120</v>
      </c>
      <c r="E52" s="47">
        <v>72</v>
      </c>
      <c r="F52" s="48">
        <f t="shared" si="7"/>
        <v>0.6</v>
      </c>
      <c r="G52" s="48">
        <v>0.5</v>
      </c>
      <c r="H52" s="87" t="s">
        <v>796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6.5" customHeight="1">
      <c r="A53" s="235" t="s">
        <v>65</v>
      </c>
      <c r="B53" s="224" t="str">
        <f>'Цел.пок-ли'!B199</f>
        <v>МП «Охрана окружающей среды»</v>
      </c>
      <c r="C53" s="82" t="s">
        <v>12</v>
      </c>
      <c r="D53" s="215">
        <f>D54+D55</f>
        <v>23351</v>
      </c>
      <c r="E53" s="215">
        <f>E54+E55</f>
        <v>20244.800000000003</v>
      </c>
      <c r="F53" s="216">
        <f t="shared" ref="F53:F60" si="8">E53/D53</f>
        <v>0.86697785962057317</v>
      </c>
      <c r="G53" s="102"/>
      <c r="H53" s="9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6.5" customHeight="1">
      <c r="A54" s="236"/>
      <c r="B54" s="225"/>
      <c r="C54" s="88" t="s">
        <v>13</v>
      </c>
      <c r="D54" s="45">
        <f>D56</f>
        <v>11615.1</v>
      </c>
      <c r="E54" s="45">
        <f>E56</f>
        <v>11337.7</v>
      </c>
      <c r="F54" s="46">
        <f t="shared" si="8"/>
        <v>0.97611729558936211</v>
      </c>
      <c r="G54" s="103"/>
      <c r="H54" s="9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6.5" customHeight="1">
      <c r="A55" s="237"/>
      <c r="B55" s="229"/>
      <c r="C55" s="88" t="s">
        <v>14</v>
      </c>
      <c r="D55" s="45">
        <f>D57</f>
        <v>11735.9</v>
      </c>
      <c r="E55" s="45">
        <f>E57</f>
        <v>8907.1</v>
      </c>
      <c r="F55" s="46">
        <f t="shared" si="8"/>
        <v>0.75896181801140095</v>
      </c>
      <c r="G55" s="104"/>
      <c r="H55" s="10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20.25" customHeight="1">
      <c r="A56" s="238" t="s">
        <v>112</v>
      </c>
      <c r="B56" s="220" t="str">
        <f>'Цел.пок-ли'!B203</f>
        <v>Подпрограмма  «Обеспечение экологической безопасности»</v>
      </c>
      <c r="C56" s="84" t="s">
        <v>13</v>
      </c>
      <c r="D56" s="47">
        <v>11615.1</v>
      </c>
      <c r="E56" s="47">
        <v>11337.7</v>
      </c>
      <c r="F56" s="48">
        <f t="shared" si="8"/>
        <v>0.97611729558936211</v>
      </c>
      <c r="G56" s="218">
        <v>0.65200000000000002</v>
      </c>
      <c r="H56" s="137" t="s">
        <v>803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22.5" customHeight="1">
      <c r="A57" s="237"/>
      <c r="B57" s="221"/>
      <c r="C57" s="84" t="s">
        <v>14</v>
      </c>
      <c r="D57" s="47">
        <v>11735.9</v>
      </c>
      <c r="E57" s="47">
        <v>8907.1</v>
      </c>
      <c r="F57" s="48">
        <f t="shared" si="8"/>
        <v>0.75896181801140095</v>
      </c>
      <c r="G57" s="104"/>
      <c r="H57" s="10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239" t="s">
        <v>68</v>
      </c>
      <c r="B58" s="224" t="str">
        <f>'Цел.пок-ли'!B216</f>
        <v xml:space="preserve">МП «Обеспечение доступным и комфортным жильем и коммунальными услугами населения города» </v>
      </c>
      <c r="C58" s="88" t="s">
        <v>12</v>
      </c>
      <c r="D58" s="45">
        <f>D59+D60</f>
        <v>10343</v>
      </c>
      <c r="E58" s="45">
        <f>E59+E60</f>
        <v>6603</v>
      </c>
      <c r="F58" s="46">
        <f t="shared" si="8"/>
        <v>0.63840278449192689</v>
      </c>
      <c r="G58" s="102"/>
      <c r="H58" s="9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240"/>
      <c r="B59" s="225"/>
      <c r="C59" s="88" t="s">
        <v>13</v>
      </c>
      <c r="D59" s="45">
        <f>D63+D66</f>
        <v>403</v>
      </c>
      <c r="E59" s="45">
        <f>E63+E66</f>
        <v>403</v>
      </c>
      <c r="F59" s="46">
        <f t="shared" si="8"/>
        <v>1</v>
      </c>
      <c r="G59" s="103"/>
      <c r="H59" s="9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240"/>
      <c r="B60" s="225"/>
      <c r="C60" s="88" t="s">
        <v>14</v>
      </c>
      <c r="D60" s="45">
        <f>D64+D67</f>
        <v>9940</v>
      </c>
      <c r="E60" s="45">
        <f>E64+E67</f>
        <v>6200</v>
      </c>
      <c r="F60" s="46">
        <f t="shared" si="8"/>
        <v>0.6237424547283702</v>
      </c>
      <c r="G60" s="103"/>
      <c r="H60" s="9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241"/>
      <c r="B61" s="229"/>
      <c r="C61" s="88" t="s">
        <v>17</v>
      </c>
      <c r="D61" s="45" t="str">
        <f>D68</f>
        <v xml:space="preserve"> -</v>
      </c>
      <c r="E61" s="45" t="str">
        <f>E68</f>
        <v xml:space="preserve"> -</v>
      </c>
      <c r="F61" s="46" t="s">
        <v>212</v>
      </c>
      <c r="G61" s="104"/>
      <c r="H61" s="10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>
      <c r="A62" s="117" t="s">
        <v>122</v>
      </c>
      <c r="B62" s="118" t="str">
        <f>'Цел.пок-ли'!B220</f>
        <v>Подпрограмма «Поддержка и стимулирование жилищного строительства в городе Апатиты»</v>
      </c>
      <c r="C62" s="84" t="s">
        <v>12</v>
      </c>
      <c r="D62" s="47">
        <f>D63+D64</f>
        <v>9590</v>
      </c>
      <c r="E62" s="47">
        <f>E63+E64</f>
        <v>5850</v>
      </c>
      <c r="F62" s="48">
        <f t="shared" ref="F62:F67" si="9">E62/D62</f>
        <v>0.61001042752867574</v>
      </c>
      <c r="G62" s="218">
        <v>0.8</v>
      </c>
      <c r="H62" s="97" t="s">
        <v>781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>
      <c r="A63" s="117"/>
      <c r="B63" s="118"/>
      <c r="C63" s="84" t="s">
        <v>13</v>
      </c>
      <c r="D63" s="47">
        <v>303.8</v>
      </c>
      <c r="E63" s="47">
        <v>303.8</v>
      </c>
      <c r="F63" s="48">
        <f t="shared" si="9"/>
        <v>1</v>
      </c>
      <c r="G63" s="219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6.5" customHeight="1">
      <c r="A64" s="117"/>
      <c r="B64" s="118"/>
      <c r="C64" s="84" t="s">
        <v>14</v>
      </c>
      <c r="D64" s="47">
        <v>9286.2000000000007</v>
      </c>
      <c r="E64" s="47">
        <v>5546.2</v>
      </c>
      <c r="F64" s="48">
        <f t="shared" si="9"/>
        <v>0.59725183605780618</v>
      </c>
      <c r="G64" s="242"/>
      <c r="H64" s="10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" customHeight="1">
      <c r="A65" s="217" t="s">
        <v>124</v>
      </c>
      <c r="B65" s="222" t="str">
        <f>'Цел.пок-ли'!B228</f>
        <v>Подпрограмма «Обеспечение жильем молодых семей города Апатиты»</v>
      </c>
      <c r="C65" s="84" t="s">
        <v>12</v>
      </c>
      <c r="D65" s="47">
        <f>D66+D67</f>
        <v>753</v>
      </c>
      <c r="E65" s="47">
        <f>E66+E67</f>
        <v>753</v>
      </c>
      <c r="F65" s="48">
        <f t="shared" si="9"/>
        <v>1</v>
      </c>
      <c r="G65" s="218">
        <v>1</v>
      </c>
      <c r="H65" s="9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6.5" customHeight="1">
      <c r="A66" s="111"/>
      <c r="B66" s="228"/>
      <c r="C66" s="84" t="s">
        <v>13</v>
      </c>
      <c r="D66" s="47">
        <v>99.2</v>
      </c>
      <c r="E66" s="47">
        <v>99.2</v>
      </c>
      <c r="F66" s="48">
        <f>E66/D66</f>
        <v>1</v>
      </c>
      <c r="G66" s="111"/>
      <c r="H66" s="11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>
      <c r="A67" s="111"/>
      <c r="B67" s="228"/>
      <c r="C67" s="84" t="s">
        <v>14</v>
      </c>
      <c r="D67" s="47">
        <v>653.79999999999995</v>
      </c>
      <c r="E67" s="47">
        <v>653.79999999999995</v>
      </c>
      <c r="F67" s="48">
        <f t="shared" si="9"/>
        <v>1</v>
      </c>
      <c r="G67" s="111"/>
      <c r="H67" s="11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7.25" customHeight="1">
      <c r="A68" s="104"/>
      <c r="B68" s="229"/>
      <c r="C68" s="84" t="s">
        <v>17</v>
      </c>
      <c r="D68" s="47" t="s">
        <v>212</v>
      </c>
      <c r="E68" s="47" t="s">
        <v>212</v>
      </c>
      <c r="F68" s="48" t="s">
        <v>212</v>
      </c>
      <c r="G68" s="104"/>
      <c r="H68" s="10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112" t="s">
        <v>69</v>
      </c>
      <c r="B69" s="113" t="str">
        <f>'Цел.пок-ли'!B236</f>
        <v>МП «Развитие транспортной системы»</v>
      </c>
      <c r="C69" s="88" t="s">
        <v>12</v>
      </c>
      <c r="D69" s="45">
        <f>D70+D71</f>
        <v>225790.6</v>
      </c>
      <c r="E69" s="45">
        <f>E70+E71</f>
        <v>212711.1</v>
      </c>
      <c r="F69" s="46">
        <f t="shared" ref="F69:F74" si="10">E69/D69</f>
        <v>0.94207243348483061</v>
      </c>
      <c r="G69" s="102"/>
      <c r="H69" s="9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112"/>
      <c r="B70" s="113"/>
      <c r="C70" s="88" t="s">
        <v>13</v>
      </c>
      <c r="D70" s="45">
        <f>D73+D79</f>
        <v>145253.70000000001</v>
      </c>
      <c r="E70" s="45">
        <f>E73+E79</f>
        <v>132748.20000000001</v>
      </c>
      <c r="F70" s="46">
        <f t="shared" si="10"/>
        <v>0.91390580756290551</v>
      </c>
      <c r="G70" s="103"/>
      <c r="H70" s="9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112"/>
      <c r="B71" s="113"/>
      <c r="C71" s="88" t="s">
        <v>14</v>
      </c>
      <c r="D71" s="45">
        <f>D74</f>
        <v>80536.899999999994</v>
      </c>
      <c r="E71" s="45">
        <f>E74</f>
        <v>79962.899999999994</v>
      </c>
      <c r="F71" s="46">
        <f t="shared" si="10"/>
        <v>0.99287283220486511</v>
      </c>
      <c r="G71" s="105"/>
      <c r="H71" s="100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6.5" customHeight="1">
      <c r="A72" s="117" t="s">
        <v>133</v>
      </c>
      <c r="B72" s="118" t="str">
        <f>'Цел.пок-ли'!B240</f>
        <v>Подпрограмма «Развитие дорожного хозяйства»</v>
      </c>
      <c r="C72" s="84" t="s">
        <v>12</v>
      </c>
      <c r="D72" s="47">
        <f>D73+D74</f>
        <v>202170.5</v>
      </c>
      <c r="E72" s="47">
        <f>E73+E74</f>
        <v>193603</v>
      </c>
      <c r="F72" s="48">
        <f>E72/D72</f>
        <v>0.95762240287282274</v>
      </c>
      <c r="G72" s="218">
        <v>1</v>
      </c>
      <c r="H72" s="9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.25" customHeight="1">
      <c r="A73" s="117"/>
      <c r="B73" s="118"/>
      <c r="C73" s="84" t="s">
        <v>13</v>
      </c>
      <c r="D73" s="47">
        <v>121633.60000000001</v>
      </c>
      <c r="E73" s="47">
        <v>113640.1</v>
      </c>
      <c r="F73" s="48">
        <f t="shared" si="10"/>
        <v>0.93428213914576241</v>
      </c>
      <c r="G73" s="219"/>
      <c r="H73" s="9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6.5" customHeight="1">
      <c r="A74" s="117"/>
      <c r="B74" s="118"/>
      <c r="C74" s="84" t="s">
        <v>14</v>
      </c>
      <c r="D74" s="47">
        <v>80536.899999999994</v>
      </c>
      <c r="E74" s="47">
        <v>79962.899999999994</v>
      </c>
      <c r="F74" s="48">
        <f t="shared" si="10"/>
        <v>0.99287283220486511</v>
      </c>
      <c r="G74" s="242"/>
      <c r="H74" s="10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" customHeight="1">
      <c r="A75" s="117" t="s">
        <v>137</v>
      </c>
      <c r="B75" s="118" t="str">
        <f>'Цел.пок-ли'!B249</f>
        <v xml:space="preserve">Подпрограмма «Транспортное обслуживание населения» </v>
      </c>
      <c r="C75" s="84" t="s">
        <v>12</v>
      </c>
      <c r="D75" s="47" t="s">
        <v>212</v>
      </c>
      <c r="E75" s="47" t="s">
        <v>223</v>
      </c>
      <c r="F75" s="243" t="s">
        <v>212</v>
      </c>
      <c r="G75" s="218"/>
      <c r="H75" s="97" t="s">
        <v>804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117"/>
      <c r="B76" s="118"/>
      <c r="C76" s="84" t="s">
        <v>13</v>
      </c>
      <c r="D76" s="47" t="s">
        <v>212</v>
      </c>
      <c r="E76" s="47" t="s">
        <v>212</v>
      </c>
      <c r="F76" s="47" t="s">
        <v>212</v>
      </c>
      <c r="G76" s="219"/>
      <c r="H76" s="98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21.75" customHeight="1">
      <c r="A77" s="117"/>
      <c r="B77" s="118"/>
      <c r="C77" s="84" t="s">
        <v>14</v>
      </c>
      <c r="D77" s="47" t="s">
        <v>212</v>
      </c>
      <c r="E77" s="47" t="s">
        <v>212</v>
      </c>
      <c r="F77" s="47" t="s">
        <v>212</v>
      </c>
      <c r="G77" s="242"/>
      <c r="H77" s="10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24.75" customHeight="1">
      <c r="A78" s="217" t="s">
        <v>143</v>
      </c>
      <c r="B78" s="222" t="str">
        <f>'Цел.пок-ли'!B254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78" s="84" t="s">
        <v>12</v>
      </c>
      <c r="D78" s="47">
        <f>D79</f>
        <v>23620.1</v>
      </c>
      <c r="E78" s="47">
        <f>E79</f>
        <v>19108.099999999999</v>
      </c>
      <c r="F78" s="48">
        <f t="shared" ref="F78:F90" si="11">E78/D78</f>
        <v>0.80897625327581169</v>
      </c>
      <c r="G78" s="218">
        <v>0.94099999999999995</v>
      </c>
      <c r="H78" s="97" t="s">
        <v>805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" customHeight="1">
      <c r="A79" s="111"/>
      <c r="B79" s="228"/>
      <c r="C79" s="84" t="s">
        <v>13</v>
      </c>
      <c r="D79" s="47">
        <v>23620.1</v>
      </c>
      <c r="E79" s="47">
        <v>19108.099999999999</v>
      </c>
      <c r="F79" s="48">
        <f t="shared" si="11"/>
        <v>0.80897625327581169</v>
      </c>
      <c r="G79" s="111"/>
      <c r="H79" s="9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104"/>
      <c r="B80" s="229"/>
      <c r="C80" s="84" t="s">
        <v>14</v>
      </c>
      <c r="D80" s="47" t="s">
        <v>212</v>
      </c>
      <c r="E80" s="47" t="s">
        <v>212</v>
      </c>
      <c r="F80" s="48" t="s">
        <v>212</v>
      </c>
      <c r="G80" s="104"/>
      <c r="H80" s="10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" customHeight="1">
      <c r="A81" s="108" t="s">
        <v>70</v>
      </c>
      <c r="B81" s="224" t="str">
        <f>'Цел.пок-ли'!B262</f>
        <v xml:space="preserve">МП «Обеспечение комфортной среды проживания населения города» </v>
      </c>
      <c r="C81" s="88" t="s">
        <v>12</v>
      </c>
      <c r="D81" s="45">
        <f>D82+D83</f>
        <v>67373.899999999994</v>
      </c>
      <c r="E81" s="45">
        <f>E82+E83</f>
        <v>60012.5</v>
      </c>
      <c r="F81" s="46">
        <f t="shared" si="11"/>
        <v>0.89073810481506943</v>
      </c>
      <c r="G81" s="102"/>
      <c r="H81" s="9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" customHeight="1">
      <c r="A82" s="109"/>
      <c r="B82" s="225"/>
      <c r="C82" s="88" t="s">
        <v>13</v>
      </c>
      <c r="D82" s="45">
        <f>D85+D87+D89</f>
        <v>51280.1</v>
      </c>
      <c r="E82" s="45">
        <f>E85+E87+E89</f>
        <v>44341.4</v>
      </c>
      <c r="F82" s="46">
        <f t="shared" si="11"/>
        <v>0.86469020146216569</v>
      </c>
      <c r="G82" s="103"/>
      <c r="H82" s="9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" customHeight="1">
      <c r="A83" s="104"/>
      <c r="B83" s="229"/>
      <c r="C83" s="88" t="s">
        <v>14</v>
      </c>
      <c r="D83" s="45">
        <f>D86+D90</f>
        <v>16093.8</v>
      </c>
      <c r="E83" s="45">
        <f>E86+E90</f>
        <v>15671.1</v>
      </c>
      <c r="F83" s="46">
        <f t="shared" si="11"/>
        <v>0.9737352272303621</v>
      </c>
      <c r="G83" s="104"/>
      <c r="H83" s="10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7.25" customHeight="1">
      <c r="A84" s="217" t="s">
        <v>149</v>
      </c>
      <c r="B84" s="222" t="str">
        <f>'Цел.пок-ли'!B267</f>
        <v>Подпрограмма «Организация сферы ритуальных услуг»</v>
      </c>
      <c r="C84" s="84" t="s">
        <v>12</v>
      </c>
      <c r="D84" s="47">
        <f>D85+D86</f>
        <v>4838.3999999999996</v>
      </c>
      <c r="E84" s="47">
        <f>E85+E86</f>
        <v>4107.7</v>
      </c>
      <c r="F84" s="48">
        <f>E84/D84</f>
        <v>0.84897900132275139</v>
      </c>
      <c r="G84" s="218">
        <v>0.81799999999999995</v>
      </c>
      <c r="H84" s="97" t="s">
        <v>808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>
      <c r="A85" s="111"/>
      <c r="B85" s="228"/>
      <c r="C85" s="84" t="s">
        <v>13</v>
      </c>
      <c r="D85" s="47">
        <v>3498.5</v>
      </c>
      <c r="E85" s="47">
        <v>2857.7</v>
      </c>
      <c r="F85" s="48">
        <f>E85/D85</f>
        <v>0.81683578676575674</v>
      </c>
      <c r="G85" s="219"/>
      <c r="H85" s="98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>
      <c r="A86" s="104"/>
      <c r="B86" s="229"/>
      <c r="C86" s="84" t="s">
        <v>14</v>
      </c>
      <c r="D86" s="47">
        <v>1339.9</v>
      </c>
      <c r="E86" s="47">
        <v>1250</v>
      </c>
      <c r="F86" s="48">
        <f>E86/D86</f>
        <v>0.93290544070453008</v>
      </c>
      <c r="G86" s="104"/>
      <c r="H86" s="10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30.75" customHeight="1">
      <c r="A87" s="84" t="s">
        <v>154</v>
      </c>
      <c r="B87" s="85" t="str">
        <f>'Цел.пок-ли'!B280</f>
        <v>Подпрограмма «Наружное уличное освещение и содержание сетей энергоснабжения»</v>
      </c>
      <c r="C87" s="84" t="s">
        <v>13</v>
      </c>
      <c r="D87" s="47">
        <v>31536</v>
      </c>
      <c r="E87" s="232">
        <v>27014.799999999999</v>
      </c>
      <c r="F87" s="48">
        <f t="shared" si="11"/>
        <v>0.85663368848300347</v>
      </c>
      <c r="G87" s="244">
        <v>1</v>
      </c>
      <c r="H87" s="24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.5" customHeight="1">
      <c r="A88" s="217" t="s">
        <v>156</v>
      </c>
      <c r="B88" s="222" t="s">
        <v>481</v>
      </c>
      <c r="C88" s="84" t="s">
        <v>12</v>
      </c>
      <c r="D88" s="47">
        <f>D89+D90</f>
        <v>30999.5</v>
      </c>
      <c r="E88" s="47">
        <f>E89+E90</f>
        <v>28890</v>
      </c>
      <c r="F88" s="48">
        <f t="shared" si="11"/>
        <v>0.93195051533089246</v>
      </c>
      <c r="G88" s="218">
        <v>1</v>
      </c>
      <c r="H88" s="97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>
      <c r="A89" s="111"/>
      <c r="B89" s="228"/>
      <c r="C89" s="84" t="s">
        <v>13</v>
      </c>
      <c r="D89" s="47">
        <v>16245.6</v>
      </c>
      <c r="E89" s="47">
        <v>14468.9</v>
      </c>
      <c r="F89" s="48">
        <f t="shared" si="11"/>
        <v>0.89063500270842566</v>
      </c>
      <c r="G89" s="111"/>
      <c r="H89" s="98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7.25" customHeight="1">
      <c r="A90" s="104"/>
      <c r="B90" s="229"/>
      <c r="C90" s="84" t="s">
        <v>14</v>
      </c>
      <c r="D90" s="47">
        <v>14753.9</v>
      </c>
      <c r="E90" s="47">
        <v>14421.1</v>
      </c>
      <c r="F90" s="48">
        <f t="shared" si="11"/>
        <v>0.9774432522926142</v>
      </c>
      <c r="G90" s="104"/>
      <c r="H90" s="10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>
      <c r="A91" s="112" t="s">
        <v>73</v>
      </c>
      <c r="B91" s="113" t="str">
        <f>'Цел.пок-ли'!B298</f>
        <v xml:space="preserve">МП «Энергоэффективность и развитие энергетики»  </v>
      </c>
      <c r="C91" s="88" t="s">
        <v>12</v>
      </c>
      <c r="D91" s="45">
        <f>D93</f>
        <v>873.25</v>
      </c>
      <c r="E91" s="45">
        <f>E93</f>
        <v>873.25</v>
      </c>
      <c r="F91" s="46">
        <f t="shared" ref="F91:F93" si="12">E91/D91</f>
        <v>1</v>
      </c>
      <c r="G91" s="102"/>
      <c r="H91" s="9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112"/>
      <c r="B92" s="113"/>
      <c r="C92" s="88" t="s">
        <v>13</v>
      </c>
      <c r="D92" s="45">
        <f>D93</f>
        <v>873.25</v>
      </c>
      <c r="E92" s="45">
        <f>E93</f>
        <v>873.25</v>
      </c>
      <c r="F92" s="46">
        <f t="shared" si="12"/>
        <v>1</v>
      </c>
      <c r="G92" s="105"/>
      <c r="H92" s="10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8.5" customHeight="1">
      <c r="A93" s="234" t="s">
        <v>159</v>
      </c>
      <c r="B93" s="246" t="str">
        <f>'Цел.пок-ли'!B301</f>
        <v>Подпрограмма  «Энергосбережение и повышение энергетической эффективности»</v>
      </c>
      <c r="C93" s="84" t="s">
        <v>13</v>
      </c>
      <c r="D93" s="47">
        <v>873.25</v>
      </c>
      <c r="E93" s="247">
        <v>873.25</v>
      </c>
      <c r="F93" s="48">
        <f t="shared" si="12"/>
        <v>1</v>
      </c>
      <c r="G93" s="86">
        <v>1</v>
      </c>
      <c r="H93" s="7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108" t="s">
        <v>75</v>
      </c>
      <c r="B94" s="224" t="str">
        <f>'Цел.пок-ли'!B313</f>
        <v xml:space="preserve">МП «Создание условий для развития жилищно-коммунального хозяйства» </v>
      </c>
      <c r="C94" s="88" t="s">
        <v>12</v>
      </c>
      <c r="D94" s="45">
        <f>D95+D96</f>
        <v>984.59999999999991</v>
      </c>
      <c r="E94" s="45">
        <f>E96+E95</f>
        <v>974.5</v>
      </c>
      <c r="F94" s="46">
        <f>E94/D94</f>
        <v>0.98974202721917537</v>
      </c>
      <c r="G94" s="102"/>
      <c r="H94" s="9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109"/>
      <c r="B95" s="225"/>
      <c r="C95" s="88" t="s">
        <v>13</v>
      </c>
      <c r="D95" s="45">
        <f>D97+D99</f>
        <v>58.800000000000004</v>
      </c>
      <c r="E95" s="45">
        <f>E97+E99</f>
        <v>48.7</v>
      </c>
      <c r="F95" s="46">
        <f>E95/D95</f>
        <v>0.82823129251700678</v>
      </c>
      <c r="G95" s="103"/>
      <c r="H95" s="9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104"/>
      <c r="B96" s="229"/>
      <c r="C96" s="88" t="s">
        <v>14</v>
      </c>
      <c r="D96" s="45">
        <f>D100</f>
        <v>925.8</v>
      </c>
      <c r="E96" s="45">
        <f>E100</f>
        <v>925.8</v>
      </c>
      <c r="F96" s="46">
        <f>E96/D96</f>
        <v>1</v>
      </c>
      <c r="G96" s="104"/>
      <c r="H96" s="10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45">
      <c r="A97" s="248" t="s">
        <v>175</v>
      </c>
      <c r="B97" s="35" t="str">
        <f>'Цел.пок-ли'!B318</f>
        <v>Подпрограмма «Поддержка развития товариществ собственников недвижимости в многоквартирных домах»</v>
      </c>
      <c r="C97" s="84" t="s">
        <v>13</v>
      </c>
      <c r="D97" s="47">
        <v>10.1</v>
      </c>
      <c r="E97" s="47">
        <v>0</v>
      </c>
      <c r="F97" s="48">
        <v>0</v>
      </c>
      <c r="G97" s="48">
        <v>0.5</v>
      </c>
      <c r="H97" s="87" t="s">
        <v>847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217" t="s">
        <v>178</v>
      </c>
      <c r="B98" s="222" t="str">
        <f>'Цел.пок-ли'!B329</f>
        <v>Подпрограмма «Подготовка объектов и систем жизнеобеспечения к работе в отопительный период»</v>
      </c>
      <c r="C98" s="84" t="s">
        <v>12</v>
      </c>
      <c r="D98" s="47">
        <f>D99+D100</f>
        <v>974.5</v>
      </c>
      <c r="E98" s="47">
        <f>E99+E100</f>
        <v>974.5</v>
      </c>
      <c r="F98" s="48">
        <f>E98/D98</f>
        <v>1</v>
      </c>
      <c r="G98" s="218">
        <v>1</v>
      </c>
      <c r="H98" s="9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111"/>
      <c r="B99" s="125"/>
      <c r="C99" s="84" t="s">
        <v>13</v>
      </c>
      <c r="D99" s="47">
        <v>48.7</v>
      </c>
      <c r="E99" s="47">
        <v>48.7</v>
      </c>
      <c r="F99" s="48">
        <f>E99/D99</f>
        <v>1</v>
      </c>
      <c r="G99" s="219"/>
      <c r="H99" s="12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7.25" customHeight="1">
      <c r="A100" s="104"/>
      <c r="B100" s="221"/>
      <c r="C100" s="84" t="s">
        <v>14</v>
      </c>
      <c r="D100" s="47">
        <v>925.8</v>
      </c>
      <c r="E100" s="47">
        <v>925.8</v>
      </c>
      <c r="F100" s="48">
        <f>E100/D100</f>
        <v>1</v>
      </c>
      <c r="G100" s="104"/>
      <c r="H100" s="22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108" t="s">
        <v>77</v>
      </c>
      <c r="B101" s="224" t="s">
        <v>466</v>
      </c>
      <c r="C101" s="88" t="s">
        <v>12</v>
      </c>
      <c r="D101" s="45">
        <f>D102+D103</f>
        <v>13869</v>
      </c>
      <c r="E101" s="45">
        <f>E102+E103</f>
        <v>13432.8</v>
      </c>
      <c r="F101" s="46">
        <f t="shared" ref="F101:F105" si="13">E101/D101</f>
        <v>0.96854856154012536</v>
      </c>
      <c r="G101" s="102" t="s">
        <v>261</v>
      </c>
      <c r="H101" s="9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109"/>
      <c r="B102" s="225"/>
      <c r="C102" s="88" t="s">
        <v>13</v>
      </c>
      <c r="D102" s="45">
        <f>D104</f>
        <v>8863.2999999999993</v>
      </c>
      <c r="E102" s="45">
        <f>E104</f>
        <v>8522.1</v>
      </c>
      <c r="F102" s="46">
        <f t="shared" si="13"/>
        <v>0.96150418015863182</v>
      </c>
      <c r="G102" s="103"/>
      <c r="H102" s="9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104"/>
      <c r="B103" s="229"/>
      <c r="C103" s="88" t="s">
        <v>14</v>
      </c>
      <c r="D103" s="45">
        <f>D105</f>
        <v>5005.7</v>
      </c>
      <c r="E103" s="45">
        <f>E105</f>
        <v>4910.7</v>
      </c>
      <c r="F103" s="46">
        <f t="shared" si="13"/>
        <v>0.98102163533571729</v>
      </c>
      <c r="G103" s="104"/>
      <c r="H103" s="10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34.5" customHeight="1">
      <c r="A104" s="217" t="s">
        <v>180</v>
      </c>
      <c r="B104" s="222" t="s">
        <v>468</v>
      </c>
      <c r="C104" s="84" t="s">
        <v>13</v>
      </c>
      <c r="D104" s="47">
        <v>8863.2999999999993</v>
      </c>
      <c r="E104" s="47">
        <v>8522.1</v>
      </c>
      <c r="F104" s="48">
        <f t="shared" si="13"/>
        <v>0.96150418015863182</v>
      </c>
      <c r="G104" s="244">
        <v>1</v>
      </c>
      <c r="H104" s="97" t="s">
        <v>845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39" customHeight="1">
      <c r="A105" s="104"/>
      <c r="B105" s="229"/>
      <c r="C105" s="84" t="s">
        <v>14</v>
      </c>
      <c r="D105" s="47">
        <v>5005.7</v>
      </c>
      <c r="E105" s="47">
        <v>4910.7</v>
      </c>
      <c r="F105" s="48">
        <f t="shared" si="13"/>
        <v>0.98102163533571729</v>
      </c>
      <c r="G105" s="249"/>
      <c r="H105" s="10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" customHeight="1">
      <c r="A106" s="112" t="s">
        <v>79</v>
      </c>
      <c r="B106" s="113" t="str">
        <f>'Цел.пок-ли'!B345</f>
        <v>МП "Экономический потенциал"</v>
      </c>
      <c r="C106" s="88" t="s">
        <v>12</v>
      </c>
      <c r="D106" s="45">
        <f>D107+D108</f>
        <v>1299.3</v>
      </c>
      <c r="E106" s="45">
        <f>E107+E108</f>
        <v>1298.9000000000001</v>
      </c>
      <c r="F106" s="46">
        <f>E106/D106</f>
        <v>0.99969214192257383</v>
      </c>
      <c r="G106" s="102"/>
      <c r="H106" s="9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112"/>
      <c r="B107" s="113"/>
      <c r="C107" s="88" t="s">
        <v>13</v>
      </c>
      <c r="D107" s="45">
        <v>250</v>
      </c>
      <c r="E107" s="45">
        <v>250</v>
      </c>
      <c r="F107" s="46">
        <f>E107/D107</f>
        <v>1</v>
      </c>
      <c r="G107" s="103"/>
      <c r="H107" s="9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112"/>
      <c r="B108" s="113"/>
      <c r="C108" s="88" t="s">
        <v>14</v>
      </c>
      <c r="D108" s="45">
        <v>1049.3</v>
      </c>
      <c r="E108" s="45">
        <v>1048.9000000000001</v>
      </c>
      <c r="F108" s="46">
        <f>E108/D108</f>
        <v>0.99961879348136862</v>
      </c>
      <c r="G108" s="103"/>
      <c r="H108" s="9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112"/>
      <c r="B109" s="113"/>
      <c r="C109" s="88" t="s">
        <v>17</v>
      </c>
      <c r="D109" s="45" t="s">
        <v>212</v>
      </c>
      <c r="E109" s="45" t="s">
        <v>212</v>
      </c>
      <c r="F109" s="46" t="s">
        <v>212</v>
      </c>
      <c r="G109" s="105"/>
      <c r="H109" s="10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" customHeight="1">
      <c r="A110" s="250" t="s">
        <v>184</v>
      </c>
      <c r="B110" s="251" t="str">
        <f>'Цел.пок-ли'!B350</f>
        <v>Подпрограмма «Создание условий для ведения бизнеса на территории города Апатиты»</v>
      </c>
      <c r="C110" s="252" t="s">
        <v>12</v>
      </c>
      <c r="D110" s="247">
        <f>D111+D112</f>
        <v>1299.3</v>
      </c>
      <c r="E110" s="247">
        <f>E111+E112</f>
        <v>1298.9000000000001</v>
      </c>
      <c r="F110" s="243">
        <f>E110/D110</f>
        <v>0.99969214192257383</v>
      </c>
      <c r="G110" s="119">
        <v>0.83299999999999996</v>
      </c>
      <c r="H110" s="122" t="s">
        <v>842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253"/>
      <c r="B111" s="254"/>
      <c r="C111" s="252" t="s">
        <v>13</v>
      </c>
      <c r="D111" s="247">
        <v>250</v>
      </c>
      <c r="E111" s="247">
        <v>250</v>
      </c>
      <c r="F111" s="243">
        <f>E111/D111</f>
        <v>1</v>
      </c>
      <c r="G111" s="120"/>
      <c r="H111" s="25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253"/>
      <c r="B112" s="254"/>
      <c r="C112" s="252" t="s">
        <v>14</v>
      </c>
      <c r="D112" s="247">
        <v>1049.3</v>
      </c>
      <c r="E112" s="247">
        <v>1048.9000000000001</v>
      </c>
      <c r="F112" s="243">
        <f>E112/D112</f>
        <v>0.99961879348136862</v>
      </c>
      <c r="G112" s="120"/>
      <c r="H112" s="25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253"/>
      <c r="B113" s="254"/>
      <c r="C113" s="252" t="s">
        <v>17</v>
      </c>
      <c r="D113" s="247" t="s">
        <v>212</v>
      </c>
      <c r="E113" s="247" t="s">
        <v>212</v>
      </c>
      <c r="F113" s="243" t="s">
        <v>212</v>
      </c>
      <c r="G113" s="121"/>
      <c r="H113" s="1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30">
      <c r="A114" s="252" t="s">
        <v>185</v>
      </c>
      <c r="B114" s="255" t="str">
        <f>'Цел.пок-ли'!B363</f>
        <v>Подпрограмма «Формирование благоприятной инвестиционной среды»</v>
      </c>
      <c r="C114" s="252" t="s">
        <v>13</v>
      </c>
      <c r="D114" s="247" t="s">
        <v>212</v>
      </c>
      <c r="E114" s="247" t="s">
        <v>212</v>
      </c>
      <c r="F114" s="243" t="s">
        <v>213</v>
      </c>
      <c r="G114" s="243">
        <v>1</v>
      </c>
      <c r="H114" s="2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40.5" customHeight="1">
      <c r="A115" s="84" t="s">
        <v>187</v>
      </c>
      <c r="B115" s="35" t="str">
        <f>'Цел.пок-ли'!B372</f>
        <v>Подпрограмма «Развитие туризма»</v>
      </c>
      <c r="C115" s="84" t="s">
        <v>13</v>
      </c>
      <c r="D115" s="47" t="s">
        <v>212</v>
      </c>
      <c r="E115" s="47" t="s">
        <v>212</v>
      </c>
      <c r="F115" s="48" t="s">
        <v>213</v>
      </c>
      <c r="G115" s="48">
        <v>0.8</v>
      </c>
      <c r="H115" s="87" t="s">
        <v>786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112" t="s">
        <v>80</v>
      </c>
      <c r="B116" s="113" t="str">
        <f>'Цел.пок-ли'!B384</f>
        <v xml:space="preserve">МП «Муниципальное управление»  </v>
      </c>
      <c r="C116" s="88" t="s">
        <v>12</v>
      </c>
      <c r="D116" s="45">
        <f>D117+D118+D119</f>
        <v>311605.5</v>
      </c>
      <c r="E116" s="45">
        <f>E117+E118+E119</f>
        <v>301479.39999999997</v>
      </c>
      <c r="F116" s="46">
        <f t="shared" ref="F116:F148" si="14">E116/D116</f>
        <v>0.96750346190936931</v>
      </c>
      <c r="G116" s="102"/>
      <c r="H116" s="9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112"/>
      <c r="B117" s="113"/>
      <c r="C117" s="88" t="s">
        <v>13</v>
      </c>
      <c r="D117" s="45">
        <f>D120+D122+D125+D126+D127</f>
        <v>196545.1</v>
      </c>
      <c r="E117" s="45">
        <f>E120+E122+E125+E126+E127</f>
        <v>194837.69999999998</v>
      </c>
      <c r="F117" s="46">
        <f t="shared" si="14"/>
        <v>0.99131293530085451</v>
      </c>
      <c r="G117" s="103"/>
      <c r="H117" s="9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112"/>
      <c r="B118" s="113"/>
      <c r="C118" s="88" t="s">
        <v>14</v>
      </c>
      <c r="D118" s="45">
        <f>D123</f>
        <v>105494.5</v>
      </c>
      <c r="E118" s="45">
        <f>E123</f>
        <v>97120.6</v>
      </c>
      <c r="F118" s="46">
        <f t="shared" si="14"/>
        <v>0.92062240211575019</v>
      </c>
      <c r="G118" s="103"/>
      <c r="H118" s="9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" customHeight="1">
      <c r="A119" s="112"/>
      <c r="B119" s="113"/>
      <c r="C119" s="88" t="s">
        <v>17</v>
      </c>
      <c r="D119" s="45">
        <f>D124</f>
        <v>9565.9</v>
      </c>
      <c r="E119" s="45">
        <f>E124</f>
        <v>9521.1</v>
      </c>
      <c r="F119" s="46">
        <f t="shared" si="14"/>
        <v>0.99531669785383503</v>
      </c>
      <c r="G119" s="105"/>
      <c r="H119" s="100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73.5" customHeight="1">
      <c r="A120" s="248" t="s">
        <v>198</v>
      </c>
      <c r="B120" s="257" t="str">
        <f>'Цел.пок-ли'!B390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120" s="84" t="s">
        <v>13</v>
      </c>
      <c r="D120" s="47">
        <v>5695</v>
      </c>
      <c r="E120" s="47">
        <v>5379</v>
      </c>
      <c r="F120" s="48">
        <f t="shared" si="14"/>
        <v>0.94451273046532047</v>
      </c>
      <c r="G120" s="48">
        <v>1</v>
      </c>
      <c r="H120" s="8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6.5" customHeight="1">
      <c r="A121" s="250" t="s">
        <v>254</v>
      </c>
      <c r="B121" s="258" t="str">
        <f>'Цел.пок-ли'!B395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21" s="252" t="s">
        <v>12</v>
      </c>
      <c r="D121" s="247">
        <f>D122+D123+D124</f>
        <v>241864.6</v>
      </c>
      <c r="E121" s="247">
        <f>E122+E123+E124</f>
        <v>233071.1</v>
      </c>
      <c r="F121" s="243">
        <f t="shared" si="14"/>
        <v>0.96364288118228136</v>
      </c>
      <c r="G121" s="119">
        <v>0.77800000000000002</v>
      </c>
      <c r="H121" s="137" t="s">
        <v>815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" customHeight="1">
      <c r="A122" s="253"/>
      <c r="B122" s="259"/>
      <c r="C122" s="252" t="s">
        <v>13</v>
      </c>
      <c r="D122" s="247">
        <v>126804.2</v>
      </c>
      <c r="E122" s="247">
        <v>126429.4</v>
      </c>
      <c r="F122" s="243">
        <f t="shared" si="14"/>
        <v>0.9970442619408505</v>
      </c>
      <c r="G122" s="120"/>
      <c r="H122" s="23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6.5" customHeight="1">
      <c r="A123" s="253"/>
      <c r="B123" s="259"/>
      <c r="C123" s="252" t="s">
        <v>14</v>
      </c>
      <c r="D123" s="247">
        <v>105494.5</v>
      </c>
      <c r="E123" s="247">
        <v>97120.6</v>
      </c>
      <c r="F123" s="243">
        <f t="shared" si="14"/>
        <v>0.92062240211575019</v>
      </c>
      <c r="G123" s="120"/>
      <c r="H123" s="23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24" customHeight="1">
      <c r="A124" s="124"/>
      <c r="B124" s="260"/>
      <c r="C124" s="252" t="s">
        <v>17</v>
      </c>
      <c r="D124" s="247">
        <v>9565.9</v>
      </c>
      <c r="E124" s="247">
        <v>9521.1</v>
      </c>
      <c r="F124" s="243">
        <f t="shared" si="14"/>
        <v>0.99531669785383503</v>
      </c>
      <c r="G124" s="121"/>
      <c r="H124" s="10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85.5" customHeight="1">
      <c r="A125" s="75" t="s">
        <v>255</v>
      </c>
      <c r="B125" s="257" t="s">
        <v>483</v>
      </c>
      <c r="C125" s="84" t="s">
        <v>13</v>
      </c>
      <c r="D125" s="47">
        <v>29941.7</v>
      </c>
      <c r="E125" s="47">
        <v>29941.7</v>
      </c>
      <c r="F125" s="48">
        <f t="shared" si="14"/>
        <v>1</v>
      </c>
      <c r="G125" s="48">
        <v>1</v>
      </c>
      <c r="H125" s="7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58.5" customHeight="1">
      <c r="A126" s="75" t="s">
        <v>256</v>
      </c>
      <c r="B126" s="261" t="s">
        <v>547</v>
      </c>
      <c r="C126" s="84" t="s">
        <v>13</v>
      </c>
      <c r="D126" s="47">
        <v>8840.7999999999993</v>
      </c>
      <c r="E126" s="47">
        <v>8840.7999999999993</v>
      </c>
      <c r="F126" s="48">
        <f>E126/D126</f>
        <v>1</v>
      </c>
      <c r="G126" s="48">
        <v>1</v>
      </c>
      <c r="H126" s="78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87.75" customHeight="1">
      <c r="A127" s="75" t="s">
        <v>816</v>
      </c>
      <c r="B127" s="261" t="s">
        <v>817</v>
      </c>
      <c r="C127" s="84" t="s">
        <v>13</v>
      </c>
      <c r="D127" s="47">
        <v>25263.4</v>
      </c>
      <c r="E127" s="47">
        <v>24246.799999999999</v>
      </c>
      <c r="F127" s="48">
        <f>E127/D127</f>
        <v>0.95975996896696403</v>
      </c>
      <c r="G127" s="244">
        <v>1</v>
      </c>
      <c r="H127" s="78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s="2" customFormat="1" ht="15" customHeight="1">
      <c r="A128" s="112" t="s">
        <v>82</v>
      </c>
      <c r="B128" s="224" t="str">
        <f>'Цел.пок-ли'!B431</f>
        <v>МП «Управление муниципальными финансами»</v>
      </c>
      <c r="C128" s="88" t="s">
        <v>12</v>
      </c>
      <c r="D128" s="45">
        <f>D129</f>
        <v>6140.7</v>
      </c>
      <c r="E128" s="45">
        <f>E129</f>
        <v>1395</v>
      </c>
      <c r="F128" s="46">
        <f t="shared" si="14"/>
        <v>0.22717279788949143</v>
      </c>
      <c r="G128" s="102"/>
      <c r="H128" s="9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2" customFormat="1">
      <c r="A129" s="112"/>
      <c r="B129" s="225"/>
      <c r="C129" s="88" t="s">
        <v>13</v>
      </c>
      <c r="D129" s="45">
        <f>D132</f>
        <v>6140.7</v>
      </c>
      <c r="E129" s="45">
        <f>E132</f>
        <v>1395</v>
      </c>
      <c r="F129" s="46">
        <f t="shared" si="14"/>
        <v>0.22717279788949143</v>
      </c>
      <c r="G129" s="103"/>
      <c r="H129" s="9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2" customFormat="1">
      <c r="A130" s="112"/>
      <c r="B130" s="262"/>
      <c r="C130" s="88" t="s">
        <v>14</v>
      </c>
      <c r="D130" s="45" t="str">
        <f>D133</f>
        <v xml:space="preserve"> -</v>
      </c>
      <c r="E130" s="45" t="str">
        <f>E133</f>
        <v xml:space="preserve"> - </v>
      </c>
      <c r="F130" s="46" t="s">
        <v>212</v>
      </c>
      <c r="G130" s="105"/>
      <c r="H130" s="10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6.5" customHeight="1">
      <c r="A131" s="117" t="s">
        <v>199</v>
      </c>
      <c r="B131" s="118" t="str">
        <f>'Цел.пок-ли'!B438</f>
        <v>Подпрограмма «Повышение эффективности бюджетных расходов»</v>
      </c>
      <c r="C131" s="84" t="s">
        <v>12</v>
      </c>
      <c r="D131" s="47">
        <f>D132</f>
        <v>6140.7</v>
      </c>
      <c r="E131" s="47">
        <f>E132</f>
        <v>1395</v>
      </c>
      <c r="F131" s="48">
        <f t="shared" si="14"/>
        <v>0.22717279788949143</v>
      </c>
      <c r="G131" s="218">
        <v>1</v>
      </c>
      <c r="H131" s="137" t="s">
        <v>580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117"/>
      <c r="B132" s="118"/>
      <c r="C132" s="84" t="s">
        <v>13</v>
      </c>
      <c r="D132" s="47">
        <v>6140.7</v>
      </c>
      <c r="E132" s="47">
        <v>1395</v>
      </c>
      <c r="F132" s="48">
        <f>E132/D132</f>
        <v>0.22717279788949143</v>
      </c>
      <c r="G132" s="219"/>
      <c r="H132" s="23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35.25" customHeight="1">
      <c r="A133" s="117"/>
      <c r="B133" s="118"/>
      <c r="C133" s="84" t="s">
        <v>14</v>
      </c>
      <c r="D133" s="47" t="s">
        <v>212</v>
      </c>
      <c r="E133" s="47" t="s">
        <v>223</v>
      </c>
      <c r="F133" s="48" t="s">
        <v>212</v>
      </c>
      <c r="G133" s="242"/>
      <c r="H133" s="13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112" t="s">
        <v>84</v>
      </c>
      <c r="B134" s="113" t="str">
        <f>'Цел.пок-ли'!B469</f>
        <v>МП "Информационное общество"</v>
      </c>
      <c r="C134" s="88" t="s">
        <v>12</v>
      </c>
      <c r="D134" s="45">
        <f>D135</f>
        <v>11130.2</v>
      </c>
      <c r="E134" s="45">
        <f>E135</f>
        <v>11130.2</v>
      </c>
      <c r="F134" s="46">
        <f t="shared" si="14"/>
        <v>1</v>
      </c>
      <c r="G134" s="102"/>
      <c r="H134" s="9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112"/>
      <c r="B135" s="113"/>
      <c r="C135" s="88" t="s">
        <v>13</v>
      </c>
      <c r="D135" s="45">
        <f>D136+D140</f>
        <v>11130.2</v>
      </c>
      <c r="E135" s="45">
        <f>E136+E140</f>
        <v>11130.2</v>
      </c>
      <c r="F135" s="46">
        <f t="shared" si="14"/>
        <v>1</v>
      </c>
      <c r="G135" s="103"/>
      <c r="H135" s="9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24.75" customHeight="1">
      <c r="A136" s="117" t="s">
        <v>204</v>
      </c>
      <c r="B136" s="118" t="s">
        <v>471</v>
      </c>
      <c r="C136" s="84" t="s">
        <v>12</v>
      </c>
      <c r="D136" s="47">
        <f>D137</f>
        <v>528</v>
      </c>
      <c r="E136" s="47">
        <f>E137</f>
        <v>528</v>
      </c>
      <c r="F136" s="48">
        <f>E136/D136</f>
        <v>1</v>
      </c>
      <c r="G136" s="218">
        <v>1</v>
      </c>
      <c r="H136" s="97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36.75" customHeight="1">
      <c r="A137" s="117"/>
      <c r="B137" s="118"/>
      <c r="C137" s="84" t="s">
        <v>13</v>
      </c>
      <c r="D137" s="232">
        <v>528</v>
      </c>
      <c r="E137" s="232">
        <v>528</v>
      </c>
      <c r="F137" s="48">
        <f>E137/D137</f>
        <v>1</v>
      </c>
      <c r="G137" s="219"/>
      <c r="H137" s="98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24.75" customHeight="1">
      <c r="A138" s="117" t="s">
        <v>264</v>
      </c>
      <c r="B138" s="118" t="str">
        <f>'Цел.пок-ли'!B483</f>
        <v>Подпрограмма 2 «Развитие системы  предоставления государственных и муниципальных услуг по принципу «одного окна»</v>
      </c>
      <c r="C138" s="84" t="s">
        <v>12</v>
      </c>
      <c r="D138" s="47" t="str">
        <f>D139</f>
        <v xml:space="preserve"> -</v>
      </c>
      <c r="E138" s="47" t="str">
        <f>E139</f>
        <v xml:space="preserve"> -</v>
      </c>
      <c r="F138" s="48" t="s">
        <v>212</v>
      </c>
      <c r="G138" s="218" t="s">
        <v>212</v>
      </c>
      <c r="H138" s="137" t="s">
        <v>836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35.25" customHeight="1">
      <c r="A139" s="117"/>
      <c r="B139" s="118"/>
      <c r="C139" s="84" t="s">
        <v>13</v>
      </c>
      <c r="D139" s="232" t="s">
        <v>212</v>
      </c>
      <c r="E139" s="232" t="s">
        <v>212</v>
      </c>
      <c r="F139" s="48" t="s">
        <v>212</v>
      </c>
      <c r="G139" s="219"/>
      <c r="H139" s="23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24.75" customHeight="1">
      <c r="A140" s="117" t="s">
        <v>269</v>
      </c>
      <c r="B140" s="118" t="s">
        <v>484</v>
      </c>
      <c r="C140" s="84" t="s">
        <v>12</v>
      </c>
      <c r="D140" s="47">
        <f>D141</f>
        <v>10602.2</v>
      </c>
      <c r="E140" s="47">
        <f>E141</f>
        <v>10602.2</v>
      </c>
      <c r="F140" s="48">
        <f t="shared" ref="F140:F141" si="15">E140/D140</f>
        <v>1</v>
      </c>
      <c r="G140" s="218">
        <v>1</v>
      </c>
      <c r="H140" s="97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38.25" customHeight="1">
      <c r="A141" s="117"/>
      <c r="B141" s="118"/>
      <c r="C141" s="84" t="s">
        <v>13</v>
      </c>
      <c r="D141" s="47">
        <v>10602.2</v>
      </c>
      <c r="E141" s="47">
        <v>10602.2</v>
      </c>
      <c r="F141" s="48">
        <f t="shared" si="15"/>
        <v>1</v>
      </c>
      <c r="G141" s="219"/>
      <c r="H141" s="98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4.25" customHeight="1">
      <c r="A142" s="108" t="s">
        <v>257</v>
      </c>
      <c r="B142" s="224" t="str">
        <f>'Цел.пок-ли'!B498</f>
        <v>МП «Социальная поддержка граждан и социально-ориентированных организаций»</v>
      </c>
      <c r="C142" s="88" t="s">
        <v>12</v>
      </c>
      <c r="D142" s="45">
        <f>D144+D143</f>
        <v>24695.800000000003</v>
      </c>
      <c r="E142" s="45">
        <f>E144+E143</f>
        <v>21832.1</v>
      </c>
      <c r="F142" s="46">
        <f t="shared" si="14"/>
        <v>0.88404101102211696</v>
      </c>
      <c r="G142" s="95"/>
      <c r="H142" s="9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109"/>
      <c r="B143" s="225"/>
      <c r="C143" s="88" t="s">
        <v>13</v>
      </c>
      <c r="D143" s="45">
        <f>D146+D148</f>
        <v>10785.7</v>
      </c>
      <c r="E143" s="45">
        <f>E146+E148</f>
        <v>10710.9</v>
      </c>
      <c r="F143" s="46">
        <f t="shared" si="14"/>
        <v>0.99306489147667731</v>
      </c>
      <c r="G143" s="96"/>
      <c r="H143" s="9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109"/>
      <c r="B144" s="225"/>
      <c r="C144" s="88" t="s">
        <v>14</v>
      </c>
      <c r="D144" s="45">
        <f>D147</f>
        <v>13910.1</v>
      </c>
      <c r="E144" s="45">
        <f>E147</f>
        <v>11121.2</v>
      </c>
      <c r="F144" s="46">
        <f t="shared" si="14"/>
        <v>0.79950539536020593</v>
      </c>
      <c r="G144" s="96"/>
      <c r="H144" s="9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6.5" customHeight="1">
      <c r="A145" s="217" t="s">
        <v>258</v>
      </c>
      <c r="B145" s="222" t="str">
        <f>'Цел.пок-ли'!B502</f>
        <v>Подпрограмма «Социальная поддержка отдельных категорий граждан»</v>
      </c>
      <c r="C145" s="84" t="s">
        <v>12</v>
      </c>
      <c r="D145" s="47">
        <f>D146+D147</f>
        <v>23008.300000000003</v>
      </c>
      <c r="E145" s="47">
        <f>E146+E147</f>
        <v>20144.599999999999</v>
      </c>
      <c r="F145" s="48">
        <f t="shared" si="14"/>
        <v>0.87553621953816652</v>
      </c>
      <c r="G145" s="218">
        <v>1</v>
      </c>
      <c r="H145" s="97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111"/>
      <c r="B146" s="228"/>
      <c r="C146" s="84" t="s">
        <v>13</v>
      </c>
      <c r="D146" s="47">
        <v>9098.2000000000007</v>
      </c>
      <c r="E146" s="47">
        <v>9023.4</v>
      </c>
      <c r="F146" s="48">
        <f t="shared" si="14"/>
        <v>0.99177859356795839</v>
      </c>
      <c r="G146" s="219"/>
      <c r="H146" s="98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>
      <c r="A147" s="111"/>
      <c r="B147" s="228"/>
      <c r="C147" s="84" t="s">
        <v>14</v>
      </c>
      <c r="D147" s="47">
        <v>13910.1</v>
      </c>
      <c r="E147" s="47">
        <v>11121.2</v>
      </c>
      <c r="F147" s="48">
        <f t="shared" si="14"/>
        <v>0.79950539536020593</v>
      </c>
      <c r="G147" s="219"/>
      <c r="H147" s="98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30.75" customHeight="1">
      <c r="A148" s="84" t="s">
        <v>259</v>
      </c>
      <c r="B148" s="35" t="str">
        <f>'Цел.пок-ли'!B519</f>
        <v>Подпрограмма «Социальная поддержка социально ориентированных организаций»</v>
      </c>
      <c r="C148" s="84" t="s">
        <v>13</v>
      </c>
      <c r="D148" s="47">
        <v>1687.5</v>
      </c>
      <c r="E148" s="47">
        <v>1687.5</v>
      </c>
      <c r="F148" s="48">
        <f t="shared" si="14"/>
        <v>1</v>
      </c>
      <c r="G148" s="48">
        <v>0.85699999999999998</v>
      </c>
      <c r="H148" s="8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s="2" customFormat="1" ht="15" hidden="1" customHeight="1">
      <c r="A149" s="112" t="s">
        <v>317</v>
      </c>
      <c r="B149" s="113" t="s">
        <v>473</v>
      </c>
      <c r="C149" s="88" t="s">
        <v>12</v>
      </c>
      <c r="D149" s="45" t="s">
        <v>212</v>
      </c>
      <c r="E149" s="45" t="s">
        <v>223</v>
      </c>
      <c r="F149" s="46" t="s">
        <v>212</v>
      </c>
      <c r="G149" s="102"/>
      <c r="H149" s="1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2" customFormat="1" hidden="1">
      <c r="A150" s="112"/>
      <c r="B150" s="113"/>
      <c r="C150" s="88" t="s">
        <v>13</v>
      </c>
      <c r="D150" s="45" t="s">
        <v>212</v>
      </c>
      <c r="E150" s="45" t="s">
        <v>212</v>
      </c>
      <c r="F150" s="46" t="s">
        <v>212</v>
      </c>
      <c r="G150" s="103"/>
      <c r="H150" s="1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2" customFormat="1" ht="44.25" hidden="1" customHeight="1">
      <c r="A151" s="112"/>
      <c r="B151" s="113"/>
      <c r="C151" s="88" t="s">
        <v>14</v>
      </c>
      <c r="D151" s="45" t="str">
        <f>D154</f>
        <v xml:space="preserve"> -</v>
      </c>
      <c r="E151" s="45" t="str">
        <f>E154</f>
        <v xml:space="preserve"> - </v>
      </c>
      <c r="F151" s="46" t="s">
        <v>212</v>
      </c>
      <c r="G151" s="105"/>
      <c r="H151" s="11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7.25" hidden="1" customHeight="1">
      <c r="A152" s="117" t="s">
        <v>318</v>
      </c>
      <c r="B152" s="118" t="s">
        <v>478</v>
      </c>
      <c r="C152" s="84" t="s">
        <v>12</v>
      </c>
      <c r="D152" s="47" t="s">
        <v>212</v>
      </c>
      <c r="E152" s="47" t="s">
        <v>212</v>
      </c>
      <c r="F152" s="48" t="s">
        <v>212</v>
      </c>
      <c r="G152" s="119">
        <v>0.83299999999999996</v>
      </c>
      <c r="H152" s="97" t="s">
        <v>500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hidden="1" customHeight="1">
      <c r="A153" s="117"/>
      <c r="B153" s="118"/>
      <c r="C153" s="84" t="s">
        <v>13</v>
      </c>
      <c r="D153" s="47" t="s">
        <v>212</v>
      </c>
      <c r="E153" s="47" t="s">
        <v>212</v>
      </c>
      <c r="F153" s="48" t="s">
        <v>212</v>
      </c>
      <c r="G153" s="120"/>
      <c r="H153" s="98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hidden="1" customHeight="1">
      <c r="A154" s="117"/>
      <c r="B154" s="118"/>
      <c r="C154" s="84" t="s">
        <v>14</v>
      </c>
      <c r="D154" s="47" t="s">
        <v>212</v>
      </c>
      <c r="E154" s="47" t="s">
        <v>223</v>
      </c>
      <c r="F154" s="48" t="s">
        <v>212</v>
      </c>
      <c r="G154" s="121"/>
      <c r="H154" s="10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s="2" customFormat="1" ht="15" customHeight="1">
      <c r="A155" s="108" t="s">
        <v>317</v>
      </c>
      <c r="B155" s="224" t="s">
        <v>474</v>
      </c>
      <c r="C155" s="88" t="s">
        <v>12</v>
      </c>
      <c r="D155" s="45">
        <f>D156+D157+D158</f>
        <v>157034.70000000001</v>
      </c>
      <c r="E155" s="45">
        <f>E156+E157+E158</f>
        <v>155795.1</v>
      </c>
      <c r="F155" s="46">
        <f t="shared" ref="F155:F160" si="16">E155/D155</f>
        <v>0.99210620327863841</v>
      </c>
      <c r="G155" s="102">
        <v>1</v>
      </c>
      <c r="H155" s="9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2" customFormat="1">
      <c r="A156" s="109"/>
      <c r="B156" s="225"/>
      <c r="C156" s="88" t="s">
        <v>13</v>
      </c>
      <c r="D156" s="45">
        <v>11270.3</v>
      </c>
      <c r="E156" s="45">
        <v>11212</v>
      </c>
      <c r="F156" s="46">
        <f t="shared" si="16"/>
        <v>0.99482711196685103</v>
      </c>
      <c r="G156" s="103"/>
      <c r="H156" s="9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2" customFormat="1" ht="18" customHeight="1">
      <c r="A157" s="109"/>
      <c r="B157" s="225"/>
      <c r="C157" s="88" t="s">
        <v>14</v>
      </c>
      <c r="D157" s="45">
        <v>130849.3</v>
      </c>
      <c r="E157" s="45">
        <v>129668</v>
      </c>
      <c r="F157" s="46">
        <f t="shared" si="16"/>
        <v>0.99097205716805514</v>
      </c>
      <c r="G157" s="103"/>
      <c r="H157" s="9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2" customFormat="1" ht="28.5" customHeight="1">
      <c r="A158" s="104"/>
      <c r="B158" s="229"/>
      <c r="C158" s="88" t="s">
        <v>17</v>
      </c>
      <c r="D158" s="45">
        <v>14915.1</v>
      </c>
      <c r="E158" s="45">
        <v>14915.1</v>
      </c>
      <c r="F158" s="46">
        <f t="shared" si="16"/>
        <v>1</v>
      </c>
      <c r="G158" s="111"/>
      <c r="H158" s="1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2" customFormat="1" ht="15" customHeight="1">
      <c r="A159" s="108" t="s">
        <v>339</v>
      </c>
      <c r="B159" s="224" t="s">
        <v>475</v>
      </c>
      <c r="C159" s="88" t="s">
        <v>12</v>
      </c>
      <c r="D159" s="45">
        <f>D160</f>
        <v>80281.399999999994</v>
      </c>
      <c r="E159" s="45">
        <f>E160</f>
        <v>76745.399999999994</v>
      </c>
      <c r="F159" s="46">
        <f t="shared" si="16"/>
        <v>0.95595492853886455</v>
      </c>
      <c r="G159" s="95"/>
      <c r="H159" s="9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2" customFormat="1" ht="15" customHeight="1">
      <c r="A160" s="109"/>
      <c r="B160" s="225"/>
      <c r="C160" s="88" t="s">
        <v>13</v>
      </c>
      <c r="D160" s="45">
        <f>D163+D165</f>
        <v>80281.399999999994</v>
      </c>
      <c r="E160" s="45">
        <f>E163+E165</f>
        <v>76745.399999999994</v>
      </c>
      <c r="F160" s="46">
        <f t="shared" si="16"/>
        <v>0.95595492853886455</v>
      </c>
      <c r="G160" s="96"/>
      <c r="H160" s="9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2" customFormat="1" ht="50.25" customHeight="1">
      <c r="A161" s="109"/>
      <c r="B161" s="225"/>
      <c r="C161" s="88" t="s">
        <v>14</v>
      </c>
      <c r="D161" s="45" t="str">
        <f>D164</f>
        <v xml:space="preserve"> -</v>
      </c>
      <c r="E161" s="45" t="str">
        <f>E164</f>
        <v xml:space="preserve"> -</v>
      </c>
      <c r="F161" s="46" t="s">
        <v>212</v>
      </c>
      <c r="G161" s="96"/>
      <c r="H161" s="9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2" customFormat="1" ht="27" customHeight="1">
      <c r="A162" s="217" t="s">
        <v>751</v>
      </c>
      <c r="B162" s="222" t="s">
        <v>477</v>
      </c>
      <c r="C162" s="84" t="s">
        <v>12</v>
      </c>
      <c r="D162" s="47">
        <f>D163</f>
        <v>35578</v>
      </c>
      <c r="E162" s="47">
        <f>E163</f>
        <v>32525.8</v>
      </c>
      <c r="F162" s="48">
        <f>E162/D162</f>
        <v>0.9142110292877621</v>
      </c>
      <c r="G162" s="218">
        <v>0.5</v>
      </c>
      <c r="H162" s="137" t="s">
        <v>844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2" customFormat="1" ht="22.5" customHeight="1">
      <c r="A163" s="111"/>
      <c r="B163" s="228"/>
      <c r="C163" s="84" t="s">
        <v>13</v>
      </c>
      <c r="D163" s="47">
        <v>35578</v>
      </c>
      <c r="E163" s="47">
        <v>32525.8</v>
      </c>
      <c r="F163" s="48">
        <f>E163/D163</f>
        <v>0.9142110292877621</v>
      </c>
      <c r="G163" s="219"/>
      <c r="H163" s="23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s="2" customFormat="1" ht="42" customHeight="1">
      <c r="A164" s="111"/>
      <c r="B164" s="228"/>
      <c r="C164" s="84" t="s">
        <v>14</v>
      </c>
      <c r="D164" s="47" t="s">
        <v>212</v>
      </c>
      <c r="E164" s="47" t="s">
        <v>212</v>
      </c>
      <c r="F164" s="48" t="s">
        <v>212</v>
      </c>
      <c r="G164" s="219"/>
      <c r="H164" s="8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s="2" customFormat="1" ht="48" customHeight="1">
      <c r="A165" s="84" t="s">
        <v>752</v>
      </c>
      <c r="B165" s="35" t="s">
        <v>479</v>
      </c>
      <c r="C165" s="84" t="s">
        <v>13</v>
      </c>
      <c r="D165" s="47">
        <v>44703.4</v>
      </c>
      <c r="E165" s="47">
        <v>44219.6</v>
      </c>
      <c r="F165" s="48">
        <f>E165/D165</f>
        <v>0.98917755696434717</v>
      </c>
      <c r="G165" s="48">
        <v>0.81799999999999995</v>
      </c>
      <c r="H165" s="14" t="s">
        <v>763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2" customFormat="1" ht="27.75" customHeight="1">
      <c r="A166" s="112" t="s">
        <v>357</v>
      </c>
      <c r="B166" s="113" t="s">
        <v>476</v>
      </c>
      <c r="C166" s="88" t="s">
        <v>12</v>
      </c>
      <c r="D166" s="45">
        <f>D167</f>
        <v>58.3</v>
      </c>
      <c r="E166" s="45">
        <f>E167</f>
        <v>58.3</v>
      </c>
      <c r="F166" s="46">
        <f>E166/D166</f>
        <v>1</v>
      </c>
      <c r="G166" s="102"/>
      <c r="H166" s="9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2" customFormat="1" ht="47.25" customHeight="1">
      <c r="A167" s="112"/>
      <c r="B167" s="113"/>
      <c r="C167" s="88" t="s">
        <v>13</v>
      </c>
      <c r="D167" s="45">
        <f>D169</f>
        <v>58.3</v>
      </c>
      <c r="E167" s="45">
        <f>E169</f>
        <v>58.3</v>
      </c>
      <c r="F167" s="46">
        <f>E167/D167</f>
        <v>1</v>
      </c>
      <c r="G167" s="103"/>
      <c r="H167" s="10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6.5" customHeight="1">
      <c r="A168" s="117" t="s">
        <v>358</v>
      </c>
      <c r="B168" s="118" t="s">
        <v>487</v>
      </c>
      <c r="C168" s="84" t="s">
        <v>12</v>
      </c>
      <c r="D168" s="47">
        <f>D169</f>
        <v>58.3</v>
      </c>
      <c r="E168" s="47">
        <f>E169</f>
        <v>58.3</v>
      </c>
      <c r="F168" s="48">
        <f>E168/D168</f>
        <v>1</v>
      </c>
      <c r="G168" s="218">
        <v>1</v>
      </c>
      <c r="H168" s="97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57.75" customHeight="1">
      <c r="A169" s="117"/>
      <c r="B169" s="118"/>
      <c r="C169" s="84" t="s">
        <v>13</v>
      </c>
      <c r="D169" s="47">
        <v>58.3</v>
      </c>
      <c r="E169" s="47">
        <v>58.3</v>
      </c>
      <c r="F169" s="48">
        <f>E169/D169</f>
        <v>1</v>
      </c>
      <c r="G169" s="242"/>
      <c r="H169" s="10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s="2" customFormat="1" ht="15" customHeight="1">
      <c r="A170" s="10"/>
      <c r="B170" s="11"/>
      <c r="C170" s="12"/>
      <c r="D170" s="18"/>
      <c r="E170" s="18"/>
      <c r="F170" s="19"/>
      <c r="G170" s="12"/>
      <c r="H170" s="1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s="2" customFormat="1" ht="15" customHeight="1">
      <c r="A171" s="10"/>
      <c r="B171" s="11"/>
      <c r="C171" s="12"/>
      <c r="D171" s="18"/>
      <c r="E171" s="18"/>
      <c r="F171" s="19"/>
      <c r="G171" s="12"/>
      <c r="H171" s="1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s="2" customFormat="1" ht="15" customHeight="1">
      <c r="A172" s="10"/>
      <c r="B172" s="11"/>
      <c r="C172" s="20" t="s">
        <v>491</v>
      </c>
      <c r="D172" s="24"/>
      <c r="E172" s="24"/>
      <c r="F172" s="21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31.5" customHeight="1">
      <c r="A173" s="6"/>
      <c r="B173" s="3"/>
      <c r="C173" s="35" t="s">
        <v>492</v>
      </c>
      <c r="D173" s="41">
        <f>D174+D175+D176</f>
        <v>3591327.75</v>
      </c>
      <c r="E173" s="41">
        <f>E174+E175+E176</f>
        <v>3437823.4699999997</v>
      </c>
      <c r="F173" s="37">
        <f>E173/D173</f>
        <v>0.95725695601021088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6"/>
      <c r="B174" s="3"/>
      <c r="C174" s="35" t="s">
        <v>13</v>
      </c>
      <c r="D174" s="41">
        <f>D8+D19+D32+D46+D54+D59+D70+D82+D92+D95+D102+D107+D117+D129+D135+D143+D156+D160+D167</f>
        <v>1546629.7700000003</v>
      </c>
      <c r="E174" s="41">
        <f>E8+E19+E32+E46+E54+E59+E70+E82+E92+E95+E102+E107+E117+E129+E135+E143+E156+E160+E167</f>
        <v>1419956.1699999997</v>
      </c>
      <c r="F174" s="37">
        <f>E174/D174</f>
        <v>0.91809701167203028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6"/>
      <c r="B175" s="3"/>
      <c r="C175" s="35" t="s">
        <v>14</v>
      </c>
      <c r="D175" s="42">
        <f>D9+D20+D33+D55+D60+D71+D83+D96+D103+D108+D118+D144+D157</f>
        <v>1923927.52</v>
      </c>
      <c r="E175" s="42">
        <f>E9+E20+E33+E55+E60+E71+E83+E96+E103+E108+E118+E144+E157</f>
        <v>1897141.6500000001</v>
      </c>
      <c r="F175" s="37">
        <f t="shared" ref="F175:F176" si="17">E175/D175</f>
        <v>0.98607750566403884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6"/>
      <c r="B176" s="3"/>
      <c r="C176" s="35" t="s">
        <v>17</v>
      </c>
      <c r="D176" s="42">
        <f>D21+D34+D119+D158</f>
        <v>120770.46</v>
      </c>
      <c r="E176" s="42">
        <f>E21+E34+E119+E158</f>
        <v>120725.65000000001</v>
      </c>
      <c r="F176" s="37">
        <f t="shared" si="17"/>
        <v>0.99962896555995562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6"/>
      <c r="B177" s="3"/>
      <c r="C177" s="35"/>
      <c r="D177" s="36"/>
      <c r="E177" s="36"/>
      <c r="F177" s="3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6"/>
      <c r="B178" s="3"/>
      <c r="C178" s="35" t="s">
        <v>455</v>
      </c>
      <c r="D178" s="36">
        <f>D22+D47</f>
        <v>61695.16</v>
      </c>
      <c r="E178" s="36">
        <f>E22+E47</f>
        <v>61695.16</v>
      </c>
      <c r="F178" s="37">
        <f>E178/D178</f>
        <v>1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6"/>
      <c r="B179" s="3"/>
      <c r="C179" s="35"/>
      <c r="D179" s="39"/>
      <c r="E179" s="39"/>
      <c r="F179" s="3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30">
      <c r="A180" s="6"/>
      <c r="B180" s="3"/>
      <c r="C180" s="35" t="s">
        <v>502</v>
      </c>
      <c r="D180" s="73">
        <f>D173+D178</f>
        <v>3653022.91</v>
      </c>
      <c r="E180" s="73">
        <f>E173+E178</f>
        <v>3499518.63</v>
      </c>
      <c r="F180" s="37">
        <f>E180/D180</f>
        <v>0.95797883457566368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6"/>
      <c r="B181" s="3"/>
      <c r="D181" s="15"/>
      <c r="E181" s="15"/>
      <c r="F181" s="1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6"/>
      <c r="B182" s="3"/>
      <c r="C182" s="3"/>
      <c r="D182" s="7"/>
      <c r="E182" s="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6"/>
      <c r="B183" s="3"/>
      <c r="C183" s="3"/>
      <c r="D183" s="17"/>
      <c r="E183" s="1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6"/>
      <c r="B184" s="3"/>
      <c r="C184" s="3"/>
      <c r="D184" s="7"/>
      <c r="E184" s="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6"/>
      <c r="B185" s="3"/>
      <c r="C185" s="3"/>
      <c r="D185" s="7"/>
      <c r="E185" s="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6"/>
      <c r="B186" s="3"/>
      <c r="C186" s="3"/>
      <c r="D186" s="7"/>
      <c r="E186" s="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6"/>
      <c r="B187" s="3"/>
      <c r="C187" s="3"/>
      <c r="D187" s="7"/>
      <c r="E187" s="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6"/>
      <c r="B188" s="3"/>
      <c r="C188" s="3"/>
      <c r="D188" s="7"/>
      <c r="E188" s="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6"/>
      <c r="B189" s="3"/>
      <c r="C189" s="3"/>
      <c r="D189" s="7"/>
      <c r="E189" s="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6"/>
      <c r="B190" s="3"/>
      <c r="C190" s="3"/>
      <c r="D190" s="7"/>
      <c r="E190" s="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6"/>
      <c r="B191" s="3"/>
      <c r="C191" s="3"/>
      <c r="D191" s="7"/>
      <c r="E191" s="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6"/>
      <c r="B192" s="3"/>
      <c r="C192" s="3"/>
      <c r="D192" s="7"/>
      <c r="E192" s="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6"/>
      <c r="B193" s="3"/>
      <c r="C193" s="3"/>
      <c r="D193" s="7"/>
      <c r="E193" s="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6"/>
      <c r="B194" s="3"/>
      <c r="C194" s="3"/>
      <c r="D194" s="7"/>
      <c r="E194" s="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6"/>
      <c r="B195" s="3"/>
      <c r="C195" s="3"/>
      <c r="D195" s="7"/>
      <c r="E195" s="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6"/>
      <c r="B196" s="3"/>
      <c r="C196" s="3"/>
      <c r="D196" s="7"/>
      <c r="E196" s="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6"/>
      <c r="B197" s="3"/>
      <c r="C197" s="3"/>
      <c r="D197" s="7"/>
      <c r="E197" s="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6"/>
      <c r="B198" s="3"/>
      <c r="C198" s="3"/>
      <c r="D198" s="7"/>
      <c r="E198" s="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6"/>
      <c r="B199" s="3"/>
      <c r="C199" s="3"/>
      <c r="D199" s="7"/>
      <c r="E199" s="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6"/>
      <c r="B200" s="3"/>
      <c r="C200" s="3"/>
      <c r="D200" s="7"/>
      <c r="E200" s="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6"/>
      <c r="B201" s="3"/>
      <c r="C201" s="3"/>
      <c r="D201" s="7"/>
      <c r="E201" s="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22"/>
      <c r="D202" s="23"/>
      <c r="E202" s="23"/>
    </row>
    <row r="203" spans="1:22">
      <c r="A203" s="22"/>
      <c r="D203" s="23"/>
      <c r="E203" s="23"/>
    </row>
    <row r="204" spans="1:22">
      <c r="A204" s="22"/>
      <c r="D204" s="23"/>
      <c r="E204" s="23"/>
    </row>
    <row r="205" spans="1:22">
      <c r="A205" s="22"/>
      <c r="D205" s="23"/>
      <c r="E205" s="23"/>
    </row>
    <row r="206" spans="1:22">
      <c r="A206" s="22"/>
      <c r="D206" s="23"/>
      <c r="E206" s="23"/>
    </row>
    <row r="207" spans="1:22">
      <c r="A207" s="22"/>
      <c r="D207" s="23"/>
      <c r="E207" s="23"/>
    </row>
    <row r="208" spans="1:22">
      <c r="D208" s="23"/>
      <c r="E208" s="23"/>
    </row>
    <row r="209" spans="4:5">
      <c r="D209" s="23"/>
      <c r="E209" s="23"/>
    </row>
    <row r="210" spans="4:5">
      <c r="D210" s="23"/>
      <c r="E210" s="23"/>
    </row>
    <row r="211" spans="4:5">
      <c r="D211" s="23"/>
      <c r="E211" s="23"/>
    </row>
    <row r="212" spans="4:5">
      <c r="D212" s="23"/>
      <c r="E212" s="23"/>
    </row>
    <row r="213" spans="4:5">
      <c r="D213" s="23"/>
      <c r="E213" s="23"/>
    </row>
    <row r="214" spans="4:5">
      <c r="D214" s="23"/>
      <c r="E214" s="23"/>
    </row>
    <row r="215" spans="4:5">
      <c r="D215" s="23"/>
      <c r="E215" s="23"/>
    </row>
  </sheetData>
  <mergeCells count="198">
    <mergeCell ref="H39:H41"/>
    <mergeCell ref="G53:G55"/>
    <mergeCell ref="H53:H55"/>
    <mergeCell ref="A53:A55"/>
    <mergeCell ref="B53:B55"/>
    <mergeCell ref="H134:H135"/>
    <mergeCell ref="G116:G119"/>
    <mergeCell ref="H78:H80"/>
    <mergeCell ref="B58:B61"/>
    <mergeCell ref="H94:H96"/>
    <mergeCell ref="B81:B83"/>
    <mergeCell ref="B75:B77"/>
    <mergeCell ref="B65:B68"/>
    <mergeCell ref="G65:G68"/>
    <mergeCell ref="H75:H77"/>
    <mergeCell ref="B84:B86"/>
    <mergeCell ref="G84:G86"/>
    <mergeCell ref="H84:H86"/>
    <mergeCell ref="G58:G61"/>
    <mergeCell ref="H58:H61"/>
    <mergeCell ref="B56:B57"/>
    <mergeCell ref="H56:H57"/>
    <mergeCell ref="G56:G57"/>
    <mergeCell ref="H106:H109"/>
    <mergeCell ref="H110:H113"/>
    <mergeCell ref="A15:A17"/>
    <mergeCell ref="B15:B17"/>
    <mergeCell ref="G15:G17"/>
    <mergeCell ref="A42:A44"/>
    <mergeCell ref="B42:B44"/>
    <mergeCell ref="G42:G44"/>
    <mergeCell ref="H42:H44"/>
    <mergeCell ref="G26:G30"/>
    <mergeCell ref="H26:H30"/>
    <mergeCell ref="G35:G38"/>
    <mergeCell ref="H35:H38"/>
    <mergeCell ref="A31:A34"/>
    <mergeCell ref="B31:B34"/>
    <mergeCell ref="G31:G34"/>
    <mergeCell ref="H31:H32"/>
    <mergeCell ref="A23:A25"/>
    <mergeCell ref="B23:B25"/>
    <mergeCell ref="A26:A30"/>
    <mergeCell ref="B26:B30"/>
    <mergeCell ref="H18:H20"/>
    <mergeCell ref="H23:H25"/>
    <mergeCell ref="H15:H17"/>
    <mergeCell ref="G23:G25"/>
    <mergeCell ref="A18:A22"/>
    <mergeCell ref="A168:A169"/>
    <mergeCell ref="B168:B169"/>
    <mergeCell ref="G168:G169"/>
    <mergeCell ref="H168:H169"/>
    <mergeCell ref="A35:A38"/>
    <mergeCell ref="B35:B38"/>
    <mergeCell ref="A140:A141"/>
    <mergeCell ref="B140:B141"/>
    <mergeCell ref="G140:G141"/>
    <mergeCell ref="H140:H141"/>
    <mergeCell ref="B91:B92"/>
    <mergeCell ref="A91:A92"/>
    <mergeCell ref="A104:A105"/>
    <mergeCell ref="B104:B105"/>
    <mergeCell ref="A101:A103"/>
    <mergeCell ref="B101:B103"/>
    <mergeCell ref="G101:G103"/>
    <mergeCell ref="H91:H92"/>
    <mergeCell ref="A162:A164"/>
    <mergeCell ref="B162:B164"/>
    <mergeCell ref="A166:A167"/>
    <mergeCell ref="B166:B167"/>
    <mergeCell ref="G166:G167"/>
    <mergeCell ref="H166:H167"/>
    <mergeCell ref="A155:A158"/>
    <mergeCell ref="B155:B158"/>
    <mergeCell ref="G155:G158"/>
    <mergeCell ref="H155:H158"/>
    <mergeCell ref="A149:A151"/>
    <mergeCell ref="B149:B151"/>
    <mergeCell ref="G149:G151"/>
    <mergeCell ref="H149:H151"/>
    <mergeCell ref="A152:A154"/>
    <mergeCell ref="B152:B154"/>
    <mergeCell ref="G152:G154"/>
    <mergeCell ref="H152:H154"/>
    <mergeCell ref="A159:A161"/>
    <mergeCell ref="B159:B161"/>
    <mergeCell ref="G159:G161"/>
    <mergeCell ref="H162:H163"/>
    <mergeCell ref="H12:H14"/>
    <mergeCell ref="G12:G14"/>
    <mergeCell ref="G72:G74"/>
    <mergeCell ref="H69:H71"/>
    <mergeCell ref="H72:H74"/>
    <mergeCell ref="B69:B71"/>
    <mergeCell ref="A69:A71"/>
    <mergeCell ref="B72:B74"/>
    <mergeCell ref="G110:G113"/>
    <mergeCell ref="A72:A74"/>
    <mergeCell ref="B45:B47"/>
    <mergeCell ref="H45:H46"/>
    <mergeCell ref="H62:H64"/>
    <mergeCell ref="G62:G64"/>
    <mergeCell ref="G45:G46"/>
    <mergeCell ref="H104:H105"/>
    <mergeCell ref="G106:G109"/>
    <mergeCell ref="H101:H103"/>
    <mergeCell ref="H65:H68"/>
    <mergeCell ref="H81:H83"/>
    <mergeCell ref="G69:G71"/>
    <mergeCell ref="G75:G77"/>
    <mergeCell ref="H98:H100"/>
    <mergeCell ref="B94:B96"/>
    <mergeCell ref="A2:H2"/>
    <mergeCell ref="G10:G11"/>
    <mergeCell ref="B7:B9"/>
    <mergeCell ref="A7:A9"/>
    <mergeCell ref="A10:A11"/>
    <mergeCell ref="B10:B11"/>
    <mergeCell ref="C4:E4"/>
    <mergeCell ref="F4:F5"/>
    <mergeCell ref="G4:G5"/>
    <mergeCell ref="H4:H5"/>
    <mergeCell ref="A4:A5"/>
    <mergeCell ref="B4:B5"/>
    <mergeCell ref="G7:G9"/>
    <mergeCell ref="H10:H11"/>
    <mergeCell ref="H7:H9"/>
    <mergeCell ref="A98:A100"/>
    <mergeCell ref="B98:B100"/>
    <mergeCell ref="G98:G100"/>
    <mergeCell ref="A94:A96"/>
    <mergeCell ref="G91:G92"/>
    <mergeCell ref="A110:A113"/>
    <mergeCell ref="B138:B139"/>
    <mergeCell ref="G128:G130"/>
    <mergeCell ref="A12:A14"/>
    <mergeCell ref="B12:B14"/>
    <mergeCell ref="G94:G96"/>
    <mergeCell ref="A84:A86"/>
    <mergeCell ref="B39:B41"/>
    <mergeCell ref="A39:A41"/>
    <mergeCell ref="G39:G41"/>
    <mergeCell ref="B18:B20"/>
    <mergeCell ref="G18:G20"/>
    <mergeCell ref="A128:A130"/>
    <mergeCell ref="A121:A124"/>
    <mergeCell ref="B106:B109"/>
    <mergeCell ref="A106:A109"/>
    <mergeCell ref="A116:A119"/>
    <mergeCell ref="B110:B113"/>
    <mergeCell ref="G121:G124"/>
    <mergeCell ref="A81:A83"/>
    <mergeCell ref="G78:G80"/>
    <mergeCell ref="A78:A80"/>
    <mergeCell ref="B78:B80"/>
    <mergeCell ref="A58:A60"/>
    <mergeCell ref="B62:B64"/>
    <mergeCell ref="A62:A64"/>
    <mergeCell ref="A75:A77"/>
    <mergeCell ref="A65:A68"/>
    <mergeCell ref="A56:A57"/>
    <mergeCell ref="A45:A46"/>
    <mergeCell ref="B116:B119"/>
    <mergeCell ref="B128:B130"/>
    <mergeCell ref="B136:B137"/>
    <mergeCell ref="H116:H119"/>
    <mergeCell ref="A142:A144"/>
    <mergeCell ref="B142:B144"/>
    <mergeCell ref="B134:B135"/>
    <mergeCell ref="A134:A135"/>
    <mergeCell ref="A131:A133"/>
    <mergeCell ref="B131:B133"/>
    <mergeCell ref="H138:H139"/>
    <mergeCell ref="H128:H130"/>
    <mergeCell ref="H131:H133"/>
    <mergeCell ref="H136:H137"/>
    <mergeCell ref="G136:G137"/>
    <mergeCell ref="G138:G139"/>
    <mergeCell ref="G134:G135"/>
    <mergeCell ref="H88:H90"/>
    <mergeCell ref="A88:A90"/>
    <mergeCell ref="B88:B90"/>
    <mergeCell ref="G88:G90"/>
    <mergeCell ref="G81:G83"/>
    <mergeCell ref="A145:A147"/>
    <mergeCell ref="H142:H144"/>
    <mergeCell ref="G145:G147"/>
    <mergeCell ref="A138:A139"/>
    <mergeCell ref="G142:G144"/>
    <mergeCell ref="A136:A137"/>
    <mergeCell ref="G131:G133"/>
    <mergeCell ref="B121:B124"/>
    <mergeCell ref="G162:G164"/>
    <mergeCell ref="H145:H147"/>
    <mergeCell ref="H159:H161"/>
    <mergeCell ref="B145:B147"/>
    <mergeCell ref="H121:H12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4" orientation="portrait" r:id="rId1"/>
  <rowBreaks count="2" manualBreakCount="2">
    <brk id="57" max="7" man="1"/>
    <brk id="1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32"/>
  <sheetViews>
    <sheetView view="pageBreakPreview" zoomScaleSheetLayoutView="100" workbookViewId="0">
      <selection activeCell="A345" sqref="A1:XFD1048576"/>
    </sheetView>
  </sheetViews>
  <sheetFormatPr defaultRowHeight="12.75"/>
  <cols>
    <col min="1" max="1" width="6.140625" style="72" customWidth="1"/>
    <col min="2" max="2" width="58.140625" style="61" customWidth="1"/>
    <col min="3" max="3" width="14" style="72" customWidth="1"/>
    <col min="4" max="4" width="15.140625" style="72" customWidth="1"/>
    <col min="5" max="6" width="16.140625" style="72" customWidth="1"/>
    <col min="7" max="7" width="46.28515625" style="72" customWidth="1"/>
    <col min="8" max="16384" width="9.140625" style="72"/>
  </cols>
  <sheetData>
    <row r="1" spans="1:21">
      <c r="A1" s="30"/>
      <c r="B1" s="60"/>
      <c r="C1" s="30"/>
      <c r="D1" s="30"/>
      <c r="E1" s="30"/>
      <c r="F1" s="30"/>
      <c r="G1" s="31" t="s">
        <v>21</v>
      </c>
      <c r="H1" s="32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>
      <c r="A2" s="143" t="s">
        <v>762</v>
      </c>
      <c r="B2" s="143"/>
      <c r="C2" s="143"/>
      <c r="D2" s="143"/>
      <c r="E2" s="143"/>
      <c r="F2" s="143"/>
      <c r="G2" s="143"/>
      <c r="H2" s="3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>
      <c r="A3" s="63"/>
      <c r="B3" s="64"/>
      <c r="C3" s="63"/>
      <c r="D3" s="63"/>
      <c r="E3" s="63"/>
      <c r="F3" s="63"/>
      <c r="G3" s="63"/>
      <c r="H3" s="3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1" customHeight="1">
      <c r="A4" s="127" t="s">
        <v>754</v>
      </c>
      <c r="B4" s="128" t="s">
        <v>24</v>
      </c>
      <c r="C4" s="129" t="s">
        <v>25</v>
      </c>
      <c r="D4" s="129" t="s">
        <v>760</v>
      </c>
      <c r="E4" s="129"/>
      <c r="F4" s="129" t="s">
        <v>27</v>
      </c>
      <c r="G4" s="129" t="s">
        <v>26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22.5" customHeight="1">
      <c r="A5" s="127"/>
      <c r="B5" s="128"/>
      <c r="C5" s="129"/>
      <c r="D5" s="90" t="s">
        <v>22</v>
      </c>
      <c r="E5" s="90" t="s">
        <v>23</v>
      </c>
      <c r="F5" s="129"/>
      <c r="G5" s="129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5" customHeight="1">
      <c r="A6" s="33" t="s">
        <v>6</v>
      </c>
      <c r="B6" s="144" t="s">
        <v>7</v>
      </c>
      <c r="C6" s="26"/>
      <c r="D6" s="145"/>
      <c r="E6" s="26"/>
      <c r="F6" s="146">
        <f>(200%+F10)/3</f>
        <v>0.98518518518518527</v>
      </c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1.5" customHeight="1">
      <c r="A7" s="147"/>
      <c r="B7" s="148" t="s">
        <v>626</v>
      </c>
      <c r="C7" s="149"/>
      <c r="D7" s="149"/>
      <c r="E7" s="149"/>
      <c r="F7" s="149"/>
      <c r="G7" s="149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25.5">
      <c r="A8" s="147"/>
      <c r="B8" s="89" t="s">
        <v>627</v>
      </c>
      <c r="C8" s="25" t="s">
        <v>28</v>
      </c>
      <c r="D8" s="150">
        <v>48</v>
      </c>
      <c r="E8" s="150">
        <v>48.4</v>
      </c>
      <c r="F8" s="65">
        <f>E8/D8</f>
        <v>1.0083333333333333</v>
      </c>
      <c r="G8" s="25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8.25">
      <c r="A9" s="147"/>
      <c r="B9" s="89" t="s">
        <v>628</v>
      </c>
      <c r="C9" s="25" t="s">
        <v>28</v>
      </c>
      <c r="D9" s="150">
        <v>63</v>
      </c>
      <c r="E9" s="150">
        <v>64.400000000000006</v>
      </c>
      <c r="F9" s="65">
        <f t="shared" ref="F9:F114" si="0">E9/D9</f>
        <v>1.0222222222222224</v>
      </c>
      <c r="G9" s="25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25.5">
      <c r="A10" s="147"/>
      <c r="B10" s="89" t="s">
        <v>629</v>
      </c>
      <c r="C10" s="25" t="s">
        <v>33</v>
      </c>
      <c r="D10" s="150">
        <v>135</v>
      </c>
      <c r="E10" s="150">
        <v>129</v>
      </c>
      <c r="F10" s="65">
        <f t="shared" si="0"/>
        <v>0.9555555555555556</v>
      </c>
      <c r="G10" s="2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7.25" customHeight="1">
      <c r="A11" s="151" t="s">
        <v>8</v>
      </c>
      <c r="B11" s="66" t="s">
        <v>610</v>
      </c>
      <c r="C11" s="67"/>
      <c r="D11" s="152"/>
      <c r="E11" s="153"/>
      <c r="F11" s="68">
        <f>(500%+F17)/6</f>
        <v>0.99712345679012337</v>
      </c>
      <c r="G11" s="6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customHeight="1">
      <c r="A12" s="90"/>
      <c r="B12" s="126" t="s">
        <v>611</v>
      </c>
      <c r="C12" s="126"/>
      <c r="D12" s="126"/>
      <c r="E12" s="126"/>
      <c r="F12" s="126"/>
      <c r="G12" s="12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27.75" customHeight="1">
      <c r="A13" s="90"/>
      <c r="B13" s="89" t="s">
        <v>612</v>
      </c>
      <c r="C13" s="25" t="s">
        <v>28</v>
      </c>
      <c r="D13" s="150">
        <v>80.5</v>
      </c>
      <c r="E13" s="150">
        <v>81.2</v>
      </c>
      <c r="F13" s="65">
        <f t="shared" si="0"/>
        <v>1.008695652173913</v>
      </c>
      <c r="G13" s="2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39" customHeight="1">
      <c r="A14" s="90"/>
      <c r="B14" s="89" t="s">
        <v>613</v>
      </c>
      <c r="C14" s="25" t="s">
        <v>28</v>
      </c>
      <c r="D14" s="150">
        <v>43</v>
      </c>
      <c r="E14" s="150">
        <v>43.4</v>
      </c>
      <c r="F14" s="65">
        <f t="shared" si="0"/>
        <v>1.0093023255813953</v>
      </c>
      <c r="G14" s="2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39" customHeight="1">
      <c r="A15" s="90"/>
      <c r="B15" s="89" t="s">
        <v>614</v>
      </c>
      <c r="C15" s="25" t="s">
        <v>28</v>
      </c>
      <c r="D15" s="150">
        <v>14.7</v>
      </c>
      <c r="E15" s="150">
        <v>14.7</v>
      </c>
      <c r="F15" s="65">
        <f t="shared" si="0"/>
        <v>1</v>
      </c>
      <c r="G15" s="2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.75" customHeight="1">
      <c r="A16" s="90"/>
      <c r="B16" s="126" t="s">
        <v>615</v>
      </c>
      <c r="C16" s="126"/>
      <c r="D16" s="126"/>
      <c r="E16" s="126"/>
      <c r="F16" s="126"/>
      <c r="G16" s="1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30" customHeight="1">
      <c r="A17" s="90"/>
      <c r="B17" s="89" t="s">
        <v>31</v>
      </c>
      <c r="C17" s="25" t="s">
        <v>33</v>
      </c>
      <c r="D17" s="150">
        <v>13500</v>
      </c>
      <c r="E17" s="150">
        <v>13267</v>
      </c>
      <c r="F17" s="65">
        <f t="shared" si="0"/>
        <v>0.98274074074074069</v>
      </c>
      <c r="G17" s="2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7.75" customHeight="1">
      <c r="A18" s="90"/>
      <c r="B18" s="89" t="s">
        <v>32</v>
      </c>
      <c r="C18" s="25" t="s">
        <v>33</v>
      </c>
      <c r="D18" s="150">
        <v>100</v>
      </c>
      <c r="E18" s="150">
        <v>115</v>
      </c>
      <c r="F18" s="65">
        <f t="shared" si="0"/>
        <v>1.1499999999999999</v>
      </c>
      <c r="G18" s="2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27.75" customHeight="1">
      <c r="A19" s="90"/>
      <c r="B19" s="89" t="s">
        <v>616</v>
      </c>
      <c r="C19" s="25" t="s">
        <v>28</v>
      </c>
      <c r="D19" s="150">
        <v>40</v>
      </c>
      <c r="E19" s="150">
        <v>44.6</v>
      </c>
      <c r="F19" s="65">
        <f t="shared" si="0"/>
        <v>1.115</v>
      </c>
      <c r="G19" s="2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>
      <c r="A20" s="151" t="s">
        <v>9</v>
      </c>
      <c r="B20" s="66" t="str">
        <f>'Фин-е, вып-е'!B12</f>
        <v>Подпрограмма «Развитие спортивной инфраструктуры»</v>
      </c>
      <c r="C20" s="153"/>
      <c r="D20" s="153"/>
      <c r="E20" s="153"/>
      <c r="F20" s="154">
        <f xml:space="preserve"> (200%+F24)/3</f>
        <v>0.99171842650103514</v>
      </c>
      <c r="G20" s="15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3.5">
      <c r="A21" s="90"/>
      <c r="B21" s="126" t="s">
        <v>35</v>
      </c>
      <c r="C21" s="126"/>
      <c r="D21" s="126"/>
      <c r="E21" s="126"/>
      <c r="F21" s="126"/>
      <c r="G21" s="12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23.25" customHeight="1">
      <c r="A22" s="90"/>
      <c r="B22" s="89" t="s">
        <v>617</v>
      </c>
      <c r="C22" s="25" t="s">
        <v>28</v>
      </c>
      <c r="D22" s="150">
        <v>36</v>
      </c>
      <c r="E22" s="150">
        <v>36</v>
      </c>
      <c r="F22" s="65">
        <f>E22/D22</f>
        <v>1</v>
      </c>
      <c r="G22" s="2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13.5">
      <c r="A23" s="90"/>
      <c r="B23" s="126" t="s">
        <v>270</v>
      </c>
      <c r="C23" s="126"/>
      <c r="D23" s="126"/>
      <c r="E23" s="126"/>
      <c r="F23" s="126"/>
      <c r="G23" s="1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>
      <c r="A24" s="34"/>
      <c r="B24" s="89" t="s">
        <v>618</v>
      </c>
      <c r="C24" s="25" t="s">
        <v>29</v>
      </c>
      <c r="D24" s="25">
        <v>161</v>
      </c>
      <c r="E24" s="25">
        <v>157</v>
      </c>
      <c r="F24" s="65">
        <f t="shared" si="0"/>
        <v>0.97515527950310554</v>
      </c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3.5">
      <c r="A25" s="34"/>
      <c r="B25" s="126" t="s">
        <v>619</v>
      </c>
      <c r="C25" s="126"/>
      <c r="D25" s="126"/>
      <c r="E25" s="126"/>
      <c r="F25" s="126"/>
      <c r="G25" s="1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25.5">
      <c r="A26" s="34"/>
      <c r="B26" s="155" t="s">
        <v>37</v>
      </c>
      <c r="C26" s="25" t="s">
        <v>29</v>
      </c>
      <c r="D26" s="25">
        <v>3</v>
      </c>
      <c r="E26" s="25">
        <v>3</v>
      </c>
      <c r="F26" s="65">
        <f t="shared" si="0"/>
        <v>1</v>
      </c>
      <c r="G26" s="2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27.75" customHeight="1">
      <c r="A27" s="151" t="s">
        <v>10</v>
      </c>
      <c r="B27" s="66" t="s">
        <v>11</v>
      </c>
      <c r="C27" s="153"/>
      <c r="D27" s="153"/>
      <c r="E27" s="153"/>
      <c r="F27" s="68">
        <f>(500%+F29+F31)/7</f>
        <v>0.98894731096717858</v>
      </c>
      <c r="G27" s="153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6.5" customHeight="1">
      <c r="A28" s="90"/>
      <c r="B28" s="126" t="s">
        <v>36</v>
      </c>
      <c r="C28" s="126"/>
      <c r="D28" s="126"/>
      <c r="E28" s="126"/>
      <c r="F28" s="126"/>
      <c r="G28" s="1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17.25" customHeight="1">
      <c r="A29" s="25"/>
      <c r="B29" s="89" t="s">
        <v>460</v>
      </c>
      <c r="C29" s="25" t="s">
        <v>33</v>
      </c>
      <c r="D29" s="25">
        <v>1208</v>
      </c>
      <c r="E29" s="25">
        <v>1161</v>
      </c>
      <c r="F29" s="65">
        <f>E29/D29</f>
        <v>0.96109271523178808</v>
      </c>
      <c r="G29" s="2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8" customHeight="1">
      <c r="A30" s="25"/>
      <c r="B30" s="89" t="s">
        <v>620</v>
      </c>
      <c r="C30" s="25" t="s">
        <v>621</v>
      </c>
      <c r="D30" s="25">
        <v>210</v>
      </c>
      <c r="E30" s="25">
        <v>210</v>
      </c>
      <c r="F30" s="65">
        <f>E30/D30</f>
        <v>1</v>
      </c>
      <c r="G30" s="2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.75" customHeight="1">
      <c r="A31" s="90"/>
      <c r="B31" s="89" t="s">
        <v>622</v>
      </c>
      <c r="C31" s="25" t="s">
        <v>28</v>
      </c>
      <c r="D31" s="156" t="s">
        <v>779</v>
      </c>
      <c r="E31" s="157" t="s">
        <v>780</v>
      </c>
      <c r="F31" s="158">
        <f t="shared" si="0"/>
        <v>0.96153846153846156</v>
      </c>
      <c r="G31" s="2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5.75" customHeight="1">
      <c r="A32" s="90"/>
      <c r="B32" s="126" t="s">
        <v>38</v>
      </c>
      <c r="C32" s="126"/>
      <c r="D32" s="126"/>
      <c r="E32" s="126"/>
      <c r="F32" s="126"/>
      <c r="G32" s="1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.75" customHeight="1">
      <c r="A33" s="90"/>
      <c r="B33" s="89" t="s">
        <v>271</v>
      </c>
      <c r="C33" s="25" t="s">
        <v>28</v>
      </c>
      <c r="D33" s="25">
        <v>95</v>
      </c>
      <c r="E33" s="25">
        <v>95</v>
      </c>
      <c r="F33" s="65">
        <f t="shared" si="0"/>
        <v>1</v>
      </c>
      <c r="G33" s="2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90"/>
      <c r="B34" s="89" t="s">
        <v>272</v>
      </c>
      <c r="C34" s="25" t="s">
        <v>29</v>
      </c>
      <c r="D34" s="25">
        <v>185</v>
      </c>
      <c r="E34" s="159">
        <v>189</v>
      </c>
      <c r="F34" s="158">
        <f t="shared" si="0"/>
        <v>1.0216216216216216</v>
      </c>
      <c r="G34" s="2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5.75" customHeight="1">
      <c r="A35" s="90"/>
      <c r="B35" s="126" t="s">
        <v>624</v>
      </c>
      <c r="C35" s="126"/>
      <c r="D35" s="126"/>
      <c r="E35" s="126"/>
      <c r="F35" s="126"/>
      <c r="G35" s="126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.75" customHeight="1">
      <c r="A36" s="90"/>
      <c r="B36" s="89" t="s">
        <v>623</v>
      </c>
      <c r="C36" s="25" t="s">
        <v>28</v>
      </c>
      <c r="D36" s="25">
        <v>19</v>
      </c>
      <c r="E36" s="25">
        <v>19</v>
      </c>
      <c r="F36" s="65">
        <f t="shared" si="0"/>
        <v>1</v>
      </c>
      <c r="G36" s="2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5.75" customHeight="1">
      <c r="A37" s="90"/>
      <c r="B37" s="126" t="s">
        <v>625</v>
      </c>
      <c r="C37" s="126"/>
      <c r="D37" s="126"/>
      <c r="E37" s="126"/>
      <c r="F37" s="126"/>
      <c r="G37" s="126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5.75" customHeight="1">
      <c r="A38" s="90"/>
      <c r="B38" s="89" t="s">
        <v>39</v>
      </c>
      <c r="C38" s="160" t="s">
        <v>28</v>
      </c>
      <c r="D38" s="25">
        <v>100</v>
      </c>
      <c r="E38" s="25">
        <v>100</v>
      </c>
      <c r="F38" s="65">
        <f t="shared" si="0"/>
        <v>1</v>
      </c>
      <c r="G38" s="2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>
      <c r="A39" s="33" t="s">
        <v>15</v>
      </c>
      <c r="B39" s="144" t="s">
        <v>16</v>
      </c>
      <c r="C39" s="26"/>
      <c r="D39" s="145"/>
      <c r="E39" s="26"/>
      <c r="F39" s="161">
        <f>(200%+F42)/3</f>
        <v>0.99889258028792904</v>
      </c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3.5">
      <c r="A40" s="147"/>
      <c r="B40" s="126" t="s">
        <v>40</v>
      </c>
      <c r="C40" s="126"/>
      <c r="D40" s="126"/>
      <c r="E40" s="126"/>
      <c r="F40" s="126" t="e">
        <f t="shared" si="0"/>
        <v>#DIV/0!</v>
      </c>
      <c r="G40" s="1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54" customHeight="1">
      <c r="A41" s="147"/>
      <c r="B41" s="89" t="s">
        <v>315</v>
      </c>
      <c r="C41" s="25" t="s">
        <v>28</v>
      </c>
      <c r="D41" s="150">
        <v>100</v>
      </c>
      <c r="E41" s="150">
        <v>100</v>
      </c>
      <c r="F41" s="65">
        <f>E41/D41</f>
        <v>1</v>
      </c>
      <c r="G41" s="16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38.25">
      <c r="A42" s="147"/>
      <c r="B42" s="89" t="s">
        <v>316</v>
      </c>
      <c r="C42" s="25" t="s">
        <v>28</v>
      </c>
      <c r="D42" s="150">
        <v>90.3</v>
      </c>
      <c r="E42" s="150">
        <v>90</v>
      </c>
      <c r="F42" s="65">
        <f t="shared" si="0"/>
        <v>0.99667774086378735</v>
      </c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51.75" customHeight="1">
      <c r="A43" s="147"/>
      <c r="B43" s="89" t="s">
        <v>41</v>
      </c>
      <c r="C43" s="25" t="s">
        <v>28</v>
      </c>
      <c r="D43" s="150">
        <v>83</v>
      </c>
      <c r="E43" s="150">
        <v>83</v>
      </c>
      <c r="F43" s="65">
        <f t="shared" si="0"/>
        <v>1</v>
      </c>
      <c r="G43" s="2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8" customHeight="1">
      <c r="A44" s="153" t="s">
        <v>18</v>
      </c>
      <c r="B44" s="66" t="s">
        <v>279</v>
      </c>
      <c r="C44" s="28"/>
      <c r="D44" s="28"/>
      <c r="E44" s="28"/>
      <c r="F44" s="68">
        <f>(1500%+F48+F55+F57+F64+F65+F67+F69+F72+F73+F74)/25</f>
        <v>0.85809470938318899</v>
      </c>
      <c r="G44" s="28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3.5">
      <c r="A45" s="27"/>
      <c r="B45" s="126" t="s">
        <v>283</v>
      </c>
      <c r="C45" s="126"/>
      <c r="D45" s="126"/>
      <c r="E45" s="126"/>
      <c r="F45" s="126"/>
      <c r="G45" s="12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25.5" customHeight="1">
      <c r="A46" s="27"/>
      <c r="B46" s="89" t="s">
        <v>559</v>
      </c>
      <c r="C46" s="25" t="s">
        <v>28</v>
      </c>
      <c r="D46" s="163">
        <v>100</v>
      </c>
      <c r="E46" s="163">
        <v>100</v>
      </c>
      <c r="F46" s="65">
        <f t="shared" ref="F46" si="1">E46/D46</f>
        <v>1</v>
      </c>
      <c r="G46" s="91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39.75" customHeight="1">
      <c r="A47" s="27"/>
      <c r="B47" s="89" t="s">
        <v>280</v>
      </c>
      <c r="C47" s="25" t="s">
        <v>28</v>
      </c>
      <c r="D47" s="163">
        <v>56.5</v>
      </c>
      <c r="E47" s="163">
        <v>60.3</v>
      </c>
      <c r="F47" s="65">
        <f t="shared" si="0"/>
        <v>1.0672566371681416</v>
      </c>
      <c r="G47" s="25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54" customHeight="1">
      <c r="A48" s="27"/>
      <c r="B48" s="89" t="s">
        <v>281</v>
      </c>
      <c r="C48" s="25" t="s">
        <v>28</v>
      </c>
      <c r="D48" s="164">
        <v>27</v>
      </c>
      <c r="E48" s="164">
        <v>17</v>
      </c>
      <c r="F48" s="65">
        <f t="shared" si="0"/>
        <v>0.62962962962962965</v>
      </c>
      <c r="G48" s="25" t="s">
        <v>765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54" customHeight="1">
      <c r="A49" s="27"/>
      <c r="B49" s="89" t="s">
        <v>560</v>
      </c>
      <c r="C49" s="25" t="s">
        <v>29</v>
      </c>
      <c r="D49" s="164">
        <v>0</v>
      </c>
      <c r="E49" s="164">
        <v>0</v>
      </c>
      <c r="F49" s="65">
        <v>1</v>
      </c>
      <c r="G49" s="2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40.5" customHeight="1">
      <c r="A50" s="27"/>
      <c r="B50" s="89" t="s">
        <v>565</v>
      </c>
      <c r="C50" s="25" t="s">
        <v>29</v>
      </c>
      <c r="D50" s="164">
        <v>1</v>
      </c>
      <c r="E50" s="164">
        <v>1</v>
      </c>
      <c r="F50" s="65">
        <v>1</v>
      </c>
      <c r="G50" s="2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49.5" customHeight="1">
      <c r="A51" s="27"/>
      <c r="B51" s="89" t="s">
        <v>282</v>
      </c>
      <c r="C51" s="25" t="s">
        <v>28</v>
      </c>
      <c r="D51" s="163">
        <v>78.599999999999994</v>
      </c>
      <c r="E51" s="163">
        <v>82.6</v>
      </c>
      <c r="F51" s="65">
        <f t="shared" si="0"/>
        <v>1.0508905852417303</v>
      </c>
      <c r="G51" s="25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54.75" customHeight="1">
      <c r="A52" s="27"/>
      <c r="B52" s="89" t="s">
        <v>284</v>
      </c>
      <c r="C52" s="25" t="s">
        <v>28</v>
      </c>
      <c r="D52" s="163">
        <v>5</v>
      </c>
      <c r="E52" s="163">
        <v>22.5</v>
      </c>
      <c r="F52" s="158">
        <f t="shared" si="0"/>
        <v>4.5</v>
      </c>
      <c r="G52" s="2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80.25" customHeight="1">
      <c r="A53" s="27"/>
      <c r="B53" s="89" t="s">
        <v>561</v>
      </c>
      <c r="C53" s="25" t="s">
        <v>28</v>
      </c>
      <c r="D53" s="163">
        <v>15</v>
      </c>
      <c r="E53" s="163">
        <v>22.5</v>
      </c>
      <c r="F53" s="165">
        <f t="shared" si="0"/>
        <v>1.5</v>
      </c>
      <c r="G53" s="43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5.75" customHeight="1">
      <c r="A54" s="27"/>
      <c r="B54" s="126" t="s">
        <v>285</v>
      </c>
      <c r="C54" s="126"/>
      <c r="D54" s="126"/>
      <c r="E54" s="126"/>
      <c r="F54" s="126"/>
      <c r="G54" s="126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27" customHeight="1">
      <c r="A55" s="27"/>
      <c r="B55" s="89" t="s">
        <v>286</v>
      </c>
      <c r="C55" s="25" t="s">
        <v>28</v>
      </c>
      <c r="D55" s="163">
        <v>66.400000000000006</v>
      </c>
      <c r="E55" s="163">
        <v>66.099999999999994</v>
      </c>
      <c r="F55" s="65">
        <f>E55/D55</f>
        <v>0.99548192771084321</v>
      </c>
      <c r="G55" s="2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25.5">
      <c r="A56" s="27"/>
      <c r="B56" s="89" t="s">
        <v>226</v>
      </c>
      <c r="C56" s="25" t="s">
        <v>28</v>
      </c>
      <c r="D56" s="163">
        <v>38</v>
      </c>
      <c r="E56" s="163">
        <v>44.4</v>
      </c>
      <c r="F56" s="65">
        <f t="shared" si="0"/>
        <v>1.1684210526315788</v>
      </c>
      <c r="G56" s="25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27" customHeight="1">
      <c r="A57" s="27"/>
      <c r="B57" s="89" t="s">
        <v>287</v>
      </c>
      <c r="C57" s="25" t="s">
        <v>28</v>
      </c>
      <c r="D57" s="163">
        <v>13.8</v>
      </c>
      <c r="E57" s="163">
        <v>10.5</v>
      </c>
      <c r="F57" s="65">
        <f t="shared" si="0"/>
        <v>0.76086956521739124</v>
      </c>
      <c r="G57" s="25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27.75" customHeight="1">
      <c r="A58" s="27"/>
      <c r="B58" s="89" t="s">
        <v>227</v>
      </c>
      <c r="C58" s="25" t="s">
        <v>28</v>
      </c>
      <c r="D58" s="163">
        <v>2</v>
      </c>
      <c r="E58" s="163">
        <v>2</v>
      </c>
      <c r="F58" s="65">
        <f t="shared" si="0"/>
        <v>1</v>
      </c>
      <c r="G58" s="25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38.25">
      <c r="A59" s="27"/>
      <c r="B59" s="89" t="s">
        <v>288</v>
      </c>
      <c r="C59" s="25" t="s">
        <v>33</v>
      </c>
      <c r="D59" s="163">
        <v>750</v>
      </c>
      <c r="E59" s="163">
        <v>750</v>
      </c>
      <c r="F59" s="65">
        <f t="shared" si="0"/>
        <v>1</v>
      </c>
      <c r="G59" s="25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27" customHeight="1">
      <c r="A60" s="27"/>
      <c r="B60" s="89" t="s">
        <v>289</v>
      </c>
      <c r="C60" s="25" t="s">
        <v>33</v>
      </c>
      <c r="D60" s="163">
        <v>20</v>
      </c>
      <c r="E60" s="163">
        <v>20</v>
      </c>
      <c r="F60" s="65">
        <f>E60/D60</f>
        <v>1</v>
      </c>
      <c r="G60" s="25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39.75" customHeight="1">
      <c r="A61" s="27"/>
      <c r="B61" s="89" t="s">
        <v>562</v>
      </c>
      <c r="C61" s="25" t="s">
        <v>29</v>
      </c>
      <c r="D61" s="163">
        <v>5</v>
      </c>
      <c r="E61" s="163">
        <v>10</v>
      </c>
      <c r="F61" s="65">
        <f>E61/D61</f>
        <v>2</v>
      </c>
      <c r="G61" s="25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3.5">
      <c r="A62" s="27"/>
      <c r="B62" s="126" t="s">
        <v>290</v>
      </c>
      <c r="C62" s="126"/>
      <c r="D62" s="126"/>
      <c r="E62" s="126"/>
      <c r="F62" s="126"/>
      <c r="G62" s="126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51">
      <c r="A63" s="27"/>
      <c r="B63" s="89" t="s">
        <v>291</v>
      </c>
      <c r="C63" s="25" t="s">
        <v>28</v>
      </c>
      <c r="D63" s="150">
        <v>0</v>
      </c>
      <c r="E63" s="150">
        <v>0</v>
      </c>
      <c r="F63" s="65">
        <v>1</v>
      </c>
      <c r="G63" s="91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96" customHeight="1">
      <c r="A64" s="27"/>
      <c r="B64" s="89" t="s">
        <v>292</v>
      </c>
      <c r="C64" s="25" t="s">
        <v>28</v>
      </c>
      <c r="D64" s="150">
        <v>0</v>
      </c>
      <c r="E64" s="150">
        <v>2</v>
      </c>
      <c r="F64" s="65">
        <v>0</v>
      </c>
      <c r="G64" s="25" t="s">
        <v>766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89.25" customHeight="1">
      <c r="A65" s="27"/>
      <c r="B65" s="89" t="s">
        <v>293</v>
      </c>
      <c r="C65" s="25" t="s">
        <v>28</v>
      </c>
      <c r="D65" s="150">
        <v>85.4</v>
      </c>
      <c r="E65" s="150">
        <v>84.7</v>
      </c>
      <c r="F65" s="65">
        <f>E65/D65</f>
        <v>0.99180327868852458</v>
      </c>
      <c r="G65" s="25" t="s">
        <v>767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41.25" customHeight="1">
      <c r="A66" s="27"/>
      <c r="B66" s="89" t="s">
        <v>294</v>
      </c>
      <c r="C66" s="25" t="s">
        <v>28</v>
      </c>
      <c r="D66" s="150">
        <v>27</v>
      </c>
      <c r="E66" s="150">
        <v>27</v>
      </c>
      <c r="F66" s="65">
        <f>E66/D66</f>
        <v>1</v>
      </c>
      <c r="G66" s="2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41.25" customHeight="1">
      <c r="A67" s="27"/>
      <c r="B67" s="89" t="s">
        <v>563</v>
      </c>
      <c r="C67" s="25" t="s">
        <v>28</v>
      </c>
      <c r="D67" s="150">
        <v>100</v>
      </c>
      <c r="E67" s="150">
        <v>70</v>
      </c>
      <c r="F67" s="65">
        <f>E67/D67</f>
        <v>0.7</v>
      </c>
      <c r="G67" s="2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8" customHeight="1">
      <c r="A68" s="27"/>
      <c r="B68" s="126" t="s">
        <v>295</v>
      </c>
      <c r="C68" s="126"/>
      <c r="D68" s="126"/>
      <c r="E68" s="126"/>
      <c r="F68" s="126"/>
      <c r="G68" s="126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24.75" customHeight="1">
      <c r="A69" s="27"/>
      <c r="B69" s="89" t="s">
        <v>43</v>
      </c>
      <c r="C69" s="25" t="s">
        <v>28</v>
      </c>
      <c r="D69" s="150">
        <v>80</v>
      </c>
      <c r="E69" s="166">
        <v>79.3</v>
      </c>
      <c r="F69" s="65">
        <f t="shared" si="0"/>
        <v>0.99124999999999996</v>
      </c>
      <c r="G69" s="159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52.5" customHeight="1">
      <c r="A70" s="27"/>
      <c r="B70" s="89" t="s">
        <v>296</v>
      </c>
      <c r="C70" s="25" t="s">
        <v>28</v>
      </c>
      <c r="D70" s="150">
        <v>44</v>
      </c>
      <c r="E70" s="150">
        <v>46.6</v>
      </c>
      <c r="F70" s="65">
        <f t="shared" si="0"/>
        <v>1.0590909090909091</v>
      </c>
      <c r="G70" s="2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5" customHeight="1">
      <c r="A71" s="27"/>
      <c r="B71" s="126" t="s">
        <v>297</v>
      </c>
      <c r="C71" s="126"/>
      <c r="D71" s="126"/>
      <c r="E71" s="126"/>
      <c r="F71" s="126"/>
      <c r="G71" s="126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29.25" customHeight="1">
      <c r="A72" s="27"/>
      <c r="B72" s="89" t="s">
        <v>298</v>
      </c>
      <c r="C72" s="25" t="s">
        <v>33</v>
      </c>
      <c r="D72" s="167">
        <v>30</v>
      </c>
      <c r="E72" s="167">
        <v>19</v>
      </c>
      <c r="F72" s="158">
        <f t="shared" si="0"/>
        <v>0.6333333333333333</v>
      </c>
      <c r="G72" s="2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27.75" customHeight="1">
      <c r="A73" s="27"/>
      <c r="B73" s="89" t="s">
        <v>299</v>
      </c>
      <c r="C73" s="25" t="s">
        <v>33</v>
      </c>
      <c r="D73" s="150">
        <v>8</v>
      </c>
      <c r="E73" s="150">
        <v>6</v>
      </c>
      <c r="F73" s="158">
        <f t="shared" si="0"/>
        <v>0.75</v>
      </c>
      <c r="G73" s="25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39" customHeight="1">
      <c r="A74" s="27"/>
      <c r="B74" s="44" t="s">
        <v>564</v>
      </c>
      <c r="C74" s="159" t="s">
        <v>33</v>
      </c>
      <c r="D74" s="166">
        <v>6</v>
      </c>
      <c r="E74" s="166">
        <v>0</v>
      </c>
      <c r="F74" s="158">
        <v>0</v>
      </c>
      <c r="G74" s="159" t="s">
        <v>768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28.5" customHeight="1">
      <c r="A75" s="151" t="s">
        <v>19</v>
      </c>
      <c r="B75" s="66" t="s">
        <v>300</v>
      </c>
      <c r="C75" s="28"/>
      <c r="D75" s="28"/>
      <c r="E75" s="28"/>
      <c r="F75" s="68">
        <f>(1200%+F80+F81+F82+F85+F87)/17</f>
        <v>0.96958248270921243</v>
      </c>
      <c r="G75" s="28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29.25" customHeight="1">
      <c r="A76" s="27"/>
      <c r="B76" s="126" t="s">
        <v>303</v>
      </c>
      <c r="C76" s="126"/>
      <c r="D76" s="126"/>
      <c r="E76" s="126"/>
      <c r="F76" s="126"/>
      <c r="G76" s="1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51">
      <c r="A77" s="27"/>
      <c r="B77" s="89" t="s">
        <v>304</v>
      </c>
      <c r="C77" s="25" t="s">
        <v>28</v>
      </c>
      <c r="D77" s="163">
        <v>89.6</v>
      </c>
      <c r="E77" s="163">
        <v>93.2</v>
      </c>
      <c r="F77" s="65">
        <f t="shared" si="0"/>
        <v>1.0401785714285716</v>
      </c>
      <c r="G77" s="25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>
      <c r="A78" s="27"/>
      <c r="B78" s="89" t="s">
        <v>553</v>
      </c>
      <c r="C78" s="25" t="s">
        <v>28</v>
      </c>
      <c r="D78" s="163">
        <v>100</v>
      </c>
      <c r="E78" s="163">
        <v>100</v>
      </c>
      <c r="F78" s="65">
        <f t="shared" si="0"/>
        <v>1</v>
      </c>
      <c r="G78" s="2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51">
      <c r="A79" s="27"/>
      <c r="B79" s="89" t="s">
        <v>305</v>
      </c>
      <c r="C79" s="25" t="s">
        <v>28</v>
      </c>
      <c r="D79" s="163">
        <v>100</v>
      </c>
      <c r="E79" s="164">
        <v>100</v>
      </c>
      <c r="F79" s="158">
        <f t="shared" si="0"/>
        <v>1</v>
      </c>
      <c r="G79" s="25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51">
      <c r="A80" s="27"/>
      <c r="B80" s="89" t="s">
        <v>554</v>
      </c>
      <c r="C80" s="25" t="s">
        <v>28</v>
      </c>
      <c r="D80" s="164">
        <v>34.4</v>
      </c>
      <c r="E80" s="164">
        <v>17.8</v>
      </c>
      <c r="F80" s="158">
        <f t="shared" si="0"/>
        <v>0.51744186046511631</v>
      </c>
      <c r="G80" s="25" t="s">
        <v>769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38.25">
      <c r="A81" s="27"/>
      <c r="B81" s="89" t="s">
        <v>555</v>
      </c>
      <c r="C81" s="25" t="s">
        <v>28</v>
      </c>
      <c r="D81" s="164">
        <v>18.5</v>
      </c>
      <c r="E81" s="164">
        <v>18.100000000000001</v>
      </c>
      <c r="F81" s="158">
        <f t="shared" si="0"/>
        <v>0.97837837837837849</v>
      </c>
      <c r="G81" s="25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30" customHeight="1">
      <c r="A82" s="27"/>
      <c r="B82" s="89" t="s">
        <v>556</v>
      </c>
      <c r="C82" s="25" t="s">
        <v>28</v>
      </c>
      <c r="D82" s="164">
        <v>61</v>
      </c>
      <c r="E82" s="164">
        <v>60.7</v>
      </c>
      <c r="F82" s="158">
        <f t="shared" si="0"/>
        <v>0.99508196721311482</v>
      </c>
      <c r="G82" s="2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39.75" customHeight="1">
      <c r="A83" s="27"/>
      <c r="B83" s="89" t="s">
        <v>306</v>
      </c>
      <c r="C83" s="25" t="s">
        <v>28</v>
      </c>
      <c r="D83" s="163">
        <v>55.9</v>
      </c>
      <c r="E83" s="164">
        <v>58.9</v>
      </c>
      <c r="F83" s="65">
        <f t="shared" si="0"/>
        <v>1.0536672629695885</v>
      </c>
      <c r="G83" s="25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39.75" customHeight="1">
      <c r="A84" s="27"/>
      <c r="B84" s="89" t="s">
        <v>557</v>
      </c>
      <c r="C84" s="25" t="s">
        <v>29</v>
      </c>
      <c r="D84" s="163">
        <v>6</v>
      </c>
      <c r="E84" s="164">
        <v>6</v>
      </c>
      <c r="F84" s="65">
        <f t="shared" si="0"/>
        <v>1</v>
      </c>
      <c r="G84" s="25" t="s">
        <v>558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42" customHeight="1">
      <c r="A85" s="27"/>
      <c r="B85" s="89" t="s">
        <v>307</v>
      </c>
      <c r="C85" s="25" t="s">
        <v>28</v>
      </c>
      <c r="D85" s="163">
        <v>100</v>
      </c>
      <c r="E85" s="163">
        <v>99.6</v>
      </c>
      <c r="F85" s="65">
        <f>E85/D85</f>
        <v>0.996</v>
      </c>
      <c r="G85" s="2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38.25">
      <c r="A86" s="27"/>
      <c r="B86" s="89" t="s">
        <v>308</v>
      </c>
      <c r="C86" s="25" t="s">
        <v>28</v>
      </c>
      <c r="D86" s="163">
        <v>100</v>
      </c>
      <c r="E86" s="163">
        <v>100.4</v>
      </c>
      <c r="F86" s="65">
        <f>E86/D86</f>
        <v>1.004</v>
      </c>
      <c r="G86" s="2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42.75" customHeight="1">
      <c r="A87" s="27"/>
      <c r="B87" s="89" t="s">
        <v>309</v>
      </c>
      <c r="C87" s="25" t="s">
        <v>28</v>
      </c>
      <c r="D87" s="163">
        <v>100</v>
      </c>
      <c r="E87" s="163">
        <v>99.6</v>
      </c>
      <c r="F87" s="65">
        <f>E87/D87</f>
        <v>0.996</v>
      </c>
      <c r="G87" s="25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5" customHeight="1">
      <c r="A88" s="27"/>
      <c r="B88" s="126" t="s">
        <v>310</v>
      </c>
      <c r="C88" s="126"/>
      <c r="D88" s="126"/>
      <c r="E88" s="126"/>
      <c r="F88" s="126" t="e">
        <f t="shared" si="0"/>
        <v>#DIV/0!</v>
      </c>
      <c r="G88" s="12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51">
      <c r="A89" s="27"/>
      <c r="B89" s="89" t="s">
        <v>42</v>
      </c>
      <c r="C89" s="25" t="s">
        <v>28</v>
      </c>
      <c r="D89" s="163">
        <v>95</v>
      </c>
      <c r="E89" s="163">
        <v>100</v>
      </c>
      <c r="F89" s="65">
        <f t="shared" si="0"/>
        <v>1.0526315789473684</v>
      </c>
      <c r="G89" s="25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51">
      <c r="A90" s="27"/>
      <c r="B90" s="89" t="s">
        <v>311</v>
      </c>
      <c r="C90" s="25" t="s">
        <v>28</v>
      </c>
      <c r="D90" s="163">
        <v>100</v>
      </c>
      <c r="E90" s="163">
        <v>100</v>
      </c>
      <c r="F90" s="65">
        <f t="shared" si="0"/>
        <v>1</v>
      </c>
      <c r="G90" s="25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43.5" customHeight="1">
      <c r="A91" s="27"/>
      <c r="B91" s="89" t="s">
        <v>312</v>
      </c>
      <c r="C91" s="25" t="s">
        <v>29</v>
      </c>
      <c r="D91" s="163">
        <v>6</v>
      </c>
      <c r="E91" s="163">
        <v>6</v>
      </c>
      <c r="F91" s="65">
        <f t="shared" si="0"/>
        <v>1</v>
      </c>
      <c r="G91" s="25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38.25">
      <c r="A92" s="27"/>
      <c r="B92" s="89" t="s">
        <v>313</v>
      </c>
      <c r="C92" s="25" t="s">
        <v>28</v>
      </c>
      <c r="D92" s="163">
        <v>100</v>
      </c>
      <c r="E92" s="163">
        <v>100</v>
      </c>
      <c r="F92" s="65">
        <f>E92/D92</f>
        <v>1</v>
      </c>
      <c r="G92" s="2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25.5">
      <c r="A93" s="27"/>
      <c r="B93" s="89" t="s">
        <v>44</v>
      </c>
      <c r="C93" s="25" t="s">
        <v>28</v>
      </c>
      <c r="D93" s="163">
        <v>100</v>
      </c>
      <c r="E93" s="163">
        <v>100</v>
      </c>
      <c r="F93" s="65">
        <f>E93/D93</f>
        <v>1</v>
      </c>
      <c r="G93" s="25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7.25" customHeight="1">
      <c r="A94" s="27"/>
      <c r="B94" s="89" t="s">
        <v>45</v>
      </c>
      <c r="C94" s="25" t="s">
        <v>28</v>
      </c>
      <c r="D94" s="62" t="s">
        <v>314</v>
      </c>
      <c r="E94" s="168">
        <v>96.9</v>
      </c>
      <c r="F94" s="65">
        <v>1</v>
      </c>
      <c r="G94" s="25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25.5">
      <c r="A95" s="33" t="s">
        <v>46</v>
      </c>
      <c r="B95" s="144" t="s">
        <v>53</v>
      </c>
      <c r="C95" s="26"/>
      <c r="D95" s="145"/>
      <c r="E95" s="26"/>
      <c r="F95" s="169">
        <f>F97</f>
        <v>1</v>
      </c>
      <c r="G95" s="26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3.5">
      <c r="A96" s="27"/>
      <c r="B96" s="126" t="s">
        <v>337</v>
      </c>
      <c r="C96" s="126"/>
      <c r="D96" s="126"/>
      <c r="E96" s="126"/>
      <c r="F96" s="126" t="e">
        <f t="shared" si="0"/>
        <v>#DIV/0!</v>
      </c>
      <c r="G96" s="126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25.5">
      <c r="A97" s="27"/>
      <c r="B97" s="89" t="s">
        <v>54</v>
      </c>
      <c r="C97" s="25" t="s">
        <v>28</v>
      </c>
      <c r="D97" s="25">
        <v>95</v>
      </c>
      <c r="E97" s="25">
        <v>95</v>
      </c>
      <c r="F97" s="65">
        <f>E97/D97</f>
        <v>1</v>
      </c>
      <c r="G97" s="25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>
      <c r="A98" s="29" t="s">
        <v>57</v>
      </c>
      <c r="B98" s="66" t="s">
        <v>49</v>
      </c>
      <c r="C98" s="28"/>
      <c r="D98" s="28"/>
      <c r="E98" s="28"/>
      <c r="F98" s="170">
        <f>(1000%)/10</f>
        <v>1</v>
      </c>
      <c r="G98" s="28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3.5">
      <c r="A99" s="27"/>
      <c r="B99" s="126" t="s">
        <v>630</v>
      </c>
      <c r="C99" s="126"/>
      <c r="D99" s="126"/>
      <c r="E99" s="126"/>
      <c r="F99" s="126"/>
      <c r="G99" s="126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50.25" customHeight="1">
      <c r="A100" s="27"/>
      <c r="B100" s="89" t="s">
        <v>55</v>
      </c>
      <c r="C100" s="25" t="s">
        <v>28</v>
      </c>
      <c r="D100" s="25" t="s">
        <v>495</v>
      </c>
      <c r="E100" s="43" t="s">
        <v>494</v>
      </c>
      <c r="F100" s="165" t="s">
        <v>496</v>
      </c>
      <c r="G100" s="25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7.25" customHeight="1">
      <c r="A101" s="27"/>
      <c r="B101" s="89" t="s">
        <v>631</v>
      </c>
      <c r="C101" s="25" t="s">
        <v>33</v>
      </c>
      <c r="D101" s="171">
        <v>265808</v>
      </c>
      <c r="E101" s="171">
        <v>265808</v>
      </c>
      <c r="F101" s="65">
        <f>E101/D101</f>
        <v>1</v>
      </c>
      <c r="G101" s="25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27.75" customHeight="1">
      <c r="A102" s="27"/>
      <c r="B102" s="89" t="s">
        <v>632</v>
      </c>
      <c r="C102" s="25" t="s">
        <v>33</v>
      </c>
      <c r="D102" s="171">
        <v>22097</v>
      </c>
      <c r="E102" s="171">
        <v>22097</v>
      </c>
      <c r="F102" s="65">
        <f>E102/D102</f>
        <v>1</v>
      </c>
      <c r="G102" s="25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7.25" customHeight="1">
      <c r="A103" s="27"/>
      <c r="B103" s="89" t="s">
        <v>633</v>
      </c>
      <c r="C103" s="25" t="s">
        <v>33</v>
      </c>
      <c r="D103" s="171">
        <v>1277</v>
      </c>
      <c r="E103" s="171">
        <v>1277</v>
      </c>
      <c r="F103" s="65">
        <f>E103/D103</f>
        <v>1</v>
      </c>
      <c r="G103" s="25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5" customHeight="1">
      <c r="A104" s="27"/>
      <c r="B104" s="126" t="s">
        <v>634</v>
      </c>
      <c r="C104" s="172"/>
      <c r="D104" s="172"/>
      <c r="E104" s="172"/>
      <c r="F104" s="172"/>
      <c r="G104" s="17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8.75" customHeight="1">
      <c r="A105" s="27"/>
      <c r="B105" s="89" t="s">
        <v>635</v>
      </c>
      <c r="C105" s="25" t="s">
        <v>29</v>
      </c>
      <c r="D105" s="171">
        <v>1200</v>
      </c>
      <c r="E105" s="171">
        <v>1200</v>
      </c>
      <c r="F105" s="65">
        <f>E105/D105</f>
        <v>1</v>
      </c>
      <c r="G105" s="25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6.5" customHeight="1">
      <c r="A106" s="27"/>
      <c r="B106" s="89" t="s">
        <v>636</v>
      </c>
      <c r="C106" s="25" t="s">
        <v>33</v>
      </c>
      <c r="D106" s="171">
        <v>60693</v>
      </c>
      <c r="E106" s="171">
        <v>60693</v>
      </c>
      <c r="F106" s="65">
        <f t="shared" si="0"/>
        <v>1</v>
      </c>
      <c r="G106" s="173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3.5">
      <c r="A107" s="27"/>
      <c r="B107" s="126" t="s">
        <v>637</v>
      </c>
      <c r="C107" s="126"/>
      <c r="D107" s="126"/>
      <c r="E107" s="126"/>
      <c r="F107" s="126" t="e">
        <f t="shared" si="0"/>
        <v>#DIV/0!</v>
      </c>
      <c r="G107" s="126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8" customHeight="1">
      <c r="A108" s="27"/>
      <c r="B108" s="89" t="s">
        <v>638</v>
      </c>
      <c r="C108" s="25" t="s">
        <v>29</v>
      </c>
      <c r="D108" s="171">
        <v>107</v>
      </c>
      <c r="E108" s="171">
        <v>107</v>
      </c>
      <c r="F108" s="65">
        <f t="shared" si="0"/>
        <v>1</v>
      </c>
      <c r="G108" s="25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25.5">
      <c r="A109" s="27"/>
      <c r="B109" s="89" t="s">
        <v>639</v>
      </c>
      <c r="C109" s="25" t="s">
        <v>33</v>
      </c>
      <c r="D109" s="171">
        <v>264214</v>
      </c>
      <c r="E109" s="171">
        <v>264214</v>
      </c>
      <c r="F109" s="65">
        <f t="shared" si="0"/>
        <v>1</v>
      </c>
      <c r="G109" s="25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3.5">
      <c r="A110" s="27"/>
      <c r="B110" s="126" t="s">
        <v>56</v>
      </c>
      <c r="C110" s="126"/>
      <c r="D110" s="126"/>
      <c r="E110" s="126"/>
      <c r="F110" s="126" t="e">
        <f t="shared" si="0"/>
        <v>#DIV/0!</v>
      </c>
      <c r="G110" s="126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42.75" customHeight="1">
      <c r="A111" s="27"/>
      <c r="B111" s="89" t="s">
        <v>640</v>
      </c>
      <c r="C111" s="25" t="s">
        <v>28</v>
      </c>
      <c r="D111" s="25">
        <v>74</v>
      </c>
      <c r="E111" s="25">
        <v>74</v>
      </c>
      <c r="F111" s="65">
        <f t="shared" si="0"/>
        <v>1</v>
      </c>
      <c r="G111" s="25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>
      <c r="A112" s="29" t="s">
        <v>50</v>
      </c>
      <c r="B112" s="66" t="s">
        <v>58</v>
      </c>
      <c r="C112" s="28"/>
      <c r="D112" s="28"/>
      <c r="E112" s="28"/>
      <c r="F112" s="170">
        <f>(500%)/5</f>
        <v>1</v>
      </c>
      <c r="G112" s="28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3.5">
      <c r="A113" s="27"/>
      <c r="B113" s="126" t="s">
        <v>641</v>
      </c>
      <c r="C113" s="126"/>
      <c r="D113" s="126"/>
      <c r="E113" s="126"/>
      <c r="F113" s="126" t="e">
        <f t="shared" si="0"/>
        <v>#DIV/0!</v>
      </c>
      <c r="G113" s="126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41.25" customHeight="1">
      <c r="A114" s="27"/>
      <c r="B114" s="89" t="s">
        <v>59</v>
      </c>
      <c r="C114" s="25" t="s">
        <v>28</v>
      </c>
      <c r="D114" s="25">
        <v>43</v>
      </c>
      <c r="E114" s="25">
        <v>57.8</v>
      </c>
      <c r="F114" s="65">
        <f t="shared" si="0"/>
        <v>1.3441860465116278</v>
      </c>
      <c r="G114" s="25" t="s">
        <v>497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3.5">
      <c r="A115" s="27"/>
      <c r="B115" s="126" t="s">
        <v>642</v>
      </c>
      <c r="C115" s="126"/>
      <c r="D115" s="126"/>
      <c r="E115" s="126"/>
      <c r="F115" s="126"/>
      <c r="G115" s="126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38.25">
      <c r="A116" s="27"/>
      <c r="B116" s="89" t="s">
        <v>643</v>
      </c>
      <c r="C116" s="25" t="s">
        <v>33</v>
      </c>
      <c r="D116" s="171">
        <v>1172</v>
      </c>
      <c r="E116" s="171">
        <v>1645</v>
      </c>
      <c r="F116" s="65">
        <f>E116/D116</f>
        <v>1.4035836177474403</v>
      </c>
      <c r="G116" s="25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3.5">
      <c r="A117" s="27"/>
      <c r="B117" s="126" t="s">
        <v>644</v>
      </c>
      <c r="C117" s="126"/>
      <c r="D117" s="126"/>
      <c r="E117" s="126"/>
      <c r="F117" s="126"/>
      <c r="G117" s="126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25.5">
      <c r="A118" s="27"/>
      <c r="B118" s="89" t="s">
        <v>335</v>
      </c>
      <c r="C118" s="25" t="s">
        <v>33</v>
      </c>
      <c r="D118" s="25">
        <v>740</v>
      </c>
      <c r="E118" s="25">
        <v>963</v>
      </c>
      <c r="F118" s="65">
        <f>E118/D118</f>
        <v>1.3013513513513513</v>
      </c>
      <c r="G118" s="43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3.5">
      <c r="A119" s="27"/>
      <c r="B119" s="126" t="s">
        <v>645</v>
      </c>
      <c r="C119" s="126"/>
      <c r="D119" s="126"/>
      <c r="E119" s="126"/>
      <c r="F119" s="126"/>
      <c r="G119" s="126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25.5">
      <c r="A120" s="27"/>
      <c r="B120" s="89" t="s">
        <v>336</v>
      </c>
      <c r="C120" s="25" t="s">
        <v>60</v>
      </c>
      <c r="D120" s="43">
        <v>895.3</v>
      </c>
      <c r="E120" s="43">
        <v>1035.9000000000001</v>
      </c>
      <c r="F120" s="165">
        <f>E120/D120</f>
        <v>1.1570423321791581</v>
      </c>
      <c r="G120" s="25" t="s">
        <v>646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3.5">
      <c r="A121" s="27"/>
      <c r="B121" s="126" t="s">
        <v>61</v>
      </c>
      <c r="C121" s="126"/>
      <c r="D121" s="126"/>
      <c r="E121" s="126"/>
      <c r="F121" s="126"/>
      <c r="G121" s="126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63.75">
      <c r="A122" s="27"/>
      <c r="B122" s="89" t="s">
        <v>647</v>
      </c>
      <c r="C122" s="25" t="s">
        <v>28</v>
      </c>
      <c r="D122" s="25">
        <v>100</v>
      </c>
      <c r="E122" s="25">
        <v>100</v>
      </c>
      <c r="F122" s="165">
        <v>1</v>
      </c>
      <c r="G122" s="25" t="s">
        <v>679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>
      <c r="A123" s="29" t="s">
        <v>51</v>
      </c>
      <c r="B123" s="66" t="s">
        <v>52</v>
      </c>
      <c r="C123" s="28"/>
      <c r="D123" s="28"/>
      <c r="E123" s="28"/>
      <c r="F123" s="170">
        <f>(1000%+F131)/11</f>
        <v>0.99991728017205728</v>
      </c>
      <c r="G123" s="28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3.5">
      <c r="A124" s="27"/>
      <c r="B124" s="126" t="s">
        <v>63</v>
      </c>
      <c r="C124" s="126"/>
      <c r="D124" s="126"/>
      <c r="E124" s="126"/>
      <c r="F124" s="126"/>
      <c r="G124" s="126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25.5">
      <c r="A125" s="27"/>
      <c r="B125" s="89" t="s">
        <v>648</v>
      </c>
      <c r="C125" s="25" t="s">
        <v>28</v>
      </c>
      <c r="D125" s="25">
        <v>100</v>
      </c>
      <c r="E125" s="25">
        <v>100</v>
      </c>
      <c r="F125" s="65">
        <f t="shared" ref="F125:F137" si="2">E125/D125</f>
        <v>1</v>
      </c>
      <c r="G125" s="174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3.5">
      <c r="A126" s="27"/>
      <c r="B126" s="126" t="s">
        <v>62</v>
      </c>
      <c r="C126" s="126"/>
      <c r="D126" s="126"/>
      <c r="E126" s="126"/>
      <c r="F126" s="126"/>
      <c r="G126" s="126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29.25" customHeight="1">
      <c r="A127" s="27"/>
      <c r="B127" s="89" t="s">
        <v>649</v>
      </c>
      <c r="C127" s="25" t="s">
        <v>29</v>
      </c>
      <c r="D127" s="25">
        <v>125</v>
      </c>
      <c r="E127" s="43">
        <v>125</v>
      </c>
      <c r="F127" s="65">
        <f t="shared" si="2"/>
        <v>1</v>
      </c>
      <c r="G127" s="25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29.25" customHeight="1">
      <c r="A128" s="27"/>
      <c r="B128" s="89" t="s">
        <v>650</v>
      </c>
      <c r="C128" s="25" t="s">
        <v>33</v>
      </c>
      <c r="D128" s="25">
        <v>860</v>
      </c>
      <c r="E128" s="43">
        <v>860</v>
      </c>
      <c r="F128" s="65">
        <f t="shared" si="2"/>
        <v>1</v>
      </c>
      <c r="G128" s="25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29.25" customHeight="1">
      <c r="A129" s="27"/>
      <c r="B129" s="89" t="s">
        <v>651</v>
      </c>
      <c r="C129" s="25" t="s">
        <v>29</v>
      </c>
      <c r="D129" s="25">
        <v>34</v>
      </c>
      <c r="E129" s="43">
        <v>34</v>
      </c>
      <c r="F129" s="65">
        <f t="shared" si="2"/>
        <v>1</v>
      </c>
      <c r="G129" s="25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29.25" customHeight="1">
      <c r="A130" s="27"/>
      <c r="B130" s="89" t="s">
        <v>652</v>
      </c>
      <c r="C130" s="25" t="s">
        <v>33</v>
      </c>
      <c r="D130" s="171">
        <v>184353</v>
      </c>
      <c r="E130" s="175">
        <v>184353</v>
      </c>
      <c r="F130" s="65">
        <f t="shared" si="2"/>
        <v>1</v>
      </c>
      <c r="G130" s="25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29.25" customHeight="1">
      <c r="A131" s="27"/>
      <c r="B131" s="89" t="s">
        <v>653</v>
      </c>
      <c r="C131" s="25" t="s">
        <v>33</v>
      </c>
      <c r="D131" s="171">
        <v>109900</v>
      </c>
      <c r="E131" s="175">
        <v>109800</v>
      </c>
      <c r="F131" s="65">
        <f t="shared" si="2"/>
        <v>0.99909008189262971</v>
      </c>
      <c r="G131" s="25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29.25" customHeight="1">
      <c r="A132" s="27"/>
      <c r="B132" s="89" t="s">
        <v>654</v>
      </c>
      <c r="C132" s="25" t="s">
        <v>28</v>
      </c>
      <c r="D132" s="150">
        <v>95</v>
      </c>
      <c r="E132" s="167">
        <v>95</v>
      </c>
      <c r="F132" s="65">
        <f t="shared" si="2"/>
        <v>1</v>
      </c>
      <c r="G132" s="25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3.5">
      <c r="A133" s="27"/>
      <c r="B133" s="126" t="s">
        <v>655</v>
      </c>
      <c r="C133" s="126"/>
      <c r="D133" s="126"/>
      <c r="E133" s="126"/>
      <c r="F133" s="126"/>
      <c r="G133" s="126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51">
      <c r="A134" s="27"/>
      <c r="B134" s="89" t="s">
        <v>656</v>
      </c>
      <c r="C134" s="25" t="s">
        <v>29</v>
      </c>
      <c r="D134" s="25">
        <v>20</v>
      </c>
      <c r="E134" s="25">
        <v>20</v>
      </c>
      <c r="F134" s="65">
        <f t="shared" si="2"/>
        <v>1</v>
      </c>
      <c r="G134" s="25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51">
      <c r="A135" s="27"/>
      <c r="B135" s="89" t="s">
        <v>657</v>
      </c>
      <c r="C135" s="25" t="s">
        <v>29</v>
      </c>
      <c r="D135" s="25">
        <v>27</v>
      </c>
      <c r="E135" s="25">
        <v>27</v>
      </c>
      <c r="F135" s="65">
        <f t="shared" si="2"/>
        <v>1</v>
      </c>
      <c r="G135" s="25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63.75">
      <c r="A136" s="27"/>
      <c r="B136" s="89" t="s">
        <v>658</v>
      </c>
      <c r="C136" s="25" t="s">
        <v>29</v>
      </c>
      <c r="D136" s="25">
        <v>20</v>
      </c>
      <c r="E136" s="25">
        <v>20</v>
      </c>
      <c r="F136" s="65">
        <f t="shared" si="2"/>
        <v>1</v>
      </c>
      <c r="G136" s="25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63.75">
      <c r="A137" s="27"/>
      <c r="B137" s="89" t="s">
        <v>659</v>
      </c>
      <c r="C137" s="25" t="s">
        <v>29</v>
      </c>
      <c r="D137" s="25">
        <v>12</v>
      </c>
      <c r="E137" s="25">
        <v>12</v>
      </c>
      <c r="F137" s="65">
        <f t="shared" si="2"/>
        <v>1</v>
      </c>
      <c r="G137" s="25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30.75" customHeight="1">
      <c r="A138" s="33" t="s">
        <v>64</v>
      </c>
      <c r="B138" s="144" t="s">
        <v>66</v>
      </c>
      <c r="C138" s="26"/>
      <c r="D138" s="26"/>
      <c r="E138" s="26"/>
      <c r="F138" s="169">
        <f>(200%+F141+F143+F144)/5</f>
        <v>0.95022020202020196</v>
      </c>
      <c r="G138" s="26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3.5">
      <c r="A139" s="90"/>
      <c r="B139" s="126" t="s">
        <v>676</v>
      </c>
      <c r="C139" s="126"/>
      <c r="D139" s="126"/>
      <c r="E139" s="126"/>
      <c r="F139" s="126"/>
      <c r="G139" s="126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25.5">
      <c r="A140" s="90"/>
      <c r="B140" s="89" t="s">
        <v>86</v>
      </c>
      <c r="C140" s="25" t="s">
        <v>33</v>
      </c>
      <c r="D140" s="25">
        <v>125</v>
      </c>
      <c r="E140" s="25">
        <v>119</v>
      </c>
      <c r="F140" s="65">
        <f>D140/E140</f>
        <v>1.0504201680672269</v>
      </c>
      <c r="G140" s="25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40.5" customHeight="1">
      <c r="A141" s="90"/>
      <c r="B141" s="89" t="s">
        <v>87</v>
      </c>
      <c r="C141" s="25" t="s">
        <v>28</v>
      </c>
      <c r="D141" s="25">
        <v>14</v>
      </c>
      <c r="E141" s="25">
        <v>14.4</v>
      </c>
      <c r="F141" s="65">
        <f>D141/E141</f>
        <v>0.97222222222222221</v>
      </c>
      <c r="G141" s="25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63.75">
      <c r="A142" s="90"/>
      <c r="B142" s="89" t="s">
        <v>677</v>
      </c>
      <c r="C142" s="25" t="s">
        <v>28</v>
      </c>
      <c r="D142" s="43">
        <v>100</v>
      </c>
      <c r="E142" s="43">
        <v>100</v>
      </c>
      <c r="F142" s="165">
        <f>E142/D142</f>
        <v>1</v>
      </c>
      <c r="G142" s="25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38.25" customHeight="1">
      <c r="A143" s="90"/>
      <c r="B143" s="89" t="s">
        <v>678</v>
      </c>
      <c r="C143" s="25" t="s">
        <v>28</v>
      </c>
      <c r="D143" s="25">
        <v>100</v>
      </c>
      <c r="E143" s="159">
        <v>99.1</v>
      </c>
      <c r="F143" s="158">
        <f>E143/D143</f>
        <v>0.99099999999999999</v>
      </c>
      <c r="G143" s="25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39.75" customHeight="1">
      <c r="A144" s="90"/>
      <c r="B144" s="89" t="s">
        <v>387</v>
      </c>
      <c r="C144" s="25" t="s">
        <v>33</v>
      </c>
      <c r="D144" s="25">
        <v>33</v>
      </c>
      <c r="E144" s="159">
        <v>26</v>
      </c>
      <c r="F144" s="158">
        <f>E144/D144</f>
        <v>0.78787878787878785</v>
      </c>
      <c r="G144" s="25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25.5">
      <c r="A145" s="29" t="s">
        <v>101</v>
      </c>
      <c r="B145" s="66" t="s">
        <v>376</v>
      </c>
      <c r="C145" s="28"/>
      <c r="D145" s="28"/>
      <c r="E145" s="28"/>
      <c r="F145" s="176">
        <f>(800%+F153+F160+F162)/11</f>
        <v>0.97873632823417622</v>
      </c>
      <c r="G145" s="28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42.75" customHeight="1">
      <c r="A146" s="90"/>
      <c r="B146" s="126" t="s">
        <v>377</v>
      </c>
      <c r="C146" s="126"/>
      <c r="D146" s="126"/>
      <c r="E146" s="126"/>
      <c r="F146" s="126"/>
      <c r="G146" s="126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28.5" customHeight="1">
      <c r="A147" s="90"/>
      <c r="B147" s="89" t="s">
        <v>378</v>
      </c>
      <c r="C147" s="25" t="s">
        <v>29</v>
      </c>
      <c r="D147" s="25">
        <v>215</v>
      </c>
      <c r="E147" s="25">
        <v>214</v>
      </c>
      <c r="F147" s="65">
        <f>D147/E147</f>
        <v>1.0046728971962617</v>
      </c>
      <c r="G147" s="25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6.5" customHeight="1">
      <c r="A148" s="90"/>
      <c r="B148" s="89" t="s">
        <v>89</v>
      </c>
      <c r="C148" s="25" t="s">
        <v>33</v>
      </c>
      <c r="D148" s="25">
        <v>29</v>
      </c>
      <c r="E148" s="25">
        <v>26</v>
      </c>
      <c r="F148" s="65">
        <f>D148/E148</f>
        <v>1.1153846153846154</v>
      </c>
      <c r="G148" s="25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3.5">
      <c r="A149" s="90"/>
      <c r="B149" s="126" t="s">
        <v>90</v>
      </c>
      <c r="C149" s="126"/>
      <c r="D149" s="126"/>
      <c r="E149" s="126"/>
      <c r="F149" s="126"/>
      <c r="G149" s="126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44.25" customHeight="1">
      <c r="A150" s="90"/>
      <c r="B150" s="89" t="s">
        <v>91</v>
      </c>
      <c r="C150" s="25" t="s">
        <v>33</v>
      </c>
      <c r="D150" s="25">
        <v>80</v>
      </c>
      <c r="E150" s="25">
        <v>80</v>
      </c>
      <c r="F150" s="65">
        <f>D150/E150</f>
        <v>1</v>
      </c>
      <c r="G150" s="25" t="s">
        <v>520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25.5" customHeight="1">
      <c r="A151" s="90"/>
      <c r="B151" s="89" t="s">
        <v>519</v>
      </c>
      <c r="C151" s="25" t="s">
        <v>33</v>
      </c>
      <c r="D151" s="25">
        <v>125</v>
      </c>
      <c r="E151" s="25">
        <v>119</v>
      </c>
      <c r="F151" s="65">
        <f>D151/E151</f>
        <v>1.0504201680672269</v>
      </c>
      <c r="G151" s="25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25.5" customHeight="1">
      <c r="A152" s="90"/>
      <c r="B152" s="126" t="s">
        <v>92</v>
      </c>
      <c r="C152" s="126"/>
      <c r="D152" s="126"/>
      <c r="E152" s="126"/>
      <c r="F152" s="126"/>
      <c r="G152" s="126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38.25">
      <c r="A153" s="90"/>
      <c r="B153" s="89" t="s">
        <v>240</v>
      </c>
      <c r="C153" s="25" t="s">
        <v>28</v>
      </c>
      <c r="D153" s="25">
        <v>85</v>
      </c>
      <c r="E153" s="25">
        <v>82</v>
      </c>
      <c r="F153" s="65">
        <f>E153/D153</f>
        <v>0.96470588235294119</v>
      </c>
      <c r="G153" s="25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25.5">
      <c r="A154" s="90"/>
      <c r="B154" s="89" t="s">
        <v>93</v>
      </c>
      <c r="C154" s="25" t="s">
        <v>33</v>
      </c>
      <c r="D154" s="25">
        <v>40</v>
      </c>
      <c r="E154" s="25">
        <v>43</v>
      </c>
      <c r="F154" s="65">
        <f>E154/D154</f>
        <v>1.075</v>
      </c>
      <c r="G154" s="25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3.5">
      <c r="A155" s="90"/>
      <c r="B155" s="126" t="s">
        <v>94</v>
      </c>
      <c r="C155" s="126"/>
      <c r="D155" s="126"/>
      <c r="E155" s="126"/>
      <c r="F155" s="126"/>
      <c r="G155" s="126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25.5">
      <c r="A156" s="90"/>
      <c r="B156" s="89" t="s">
        <v>95</v>
      </c>
      <c r="C156" s="25" t="s">
        <v>33</v>
      </c>
      <c r="D156" s="25">
        <v>20</v>
      </c>
      <c r="E156" s="25">
        <v>27</v>
      </c>
      <c r="F156" s="65">
        <f>E156/D156</f>
        <v>1.35</v>
      </c>
      <c r="G156" s="25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42" customHeight="1">
      <c r="A157" s="90"/>
      <c r="B157" s="89" t="s">
        <v>96</v>
      </c>
      <c r="C157" s="25" t="s">
        <v>28</v>
      </c>
      <c r="D157" s="25">
        <v>6.9</v>
      </c>
      <c r="E157" s="25">
        <v>3.39</v>
      </c>
      <c r="F157" s="65">
        <f>D157/E157</f>
        <v>2.0353982300884956</v>
      </c>
      <c r="G157" s="25" t="s">
        <v>792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29.25" customHeight="1">
      <c r="A158" s="90"/>
      <c r="B158" s="89" t="s">
        <v>97</v>
      </c>
      <c r="C158" s="25" t="s">
        <v>33</v>
      </c>
      <c r="D158" s="25">
        <v>9</v>
      </c>
      <c r="E158" s="25">
        <v>5</v>
      </c>
      <c r="F158" s="65">
        <f>D158/E158</f>
        <v>1.8</v>
      </c>
      <c r="G158" s="25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3.5">
      <c r="A159" s="90"/>
      <c r="B159" s="126" t="s">
        <v>98</v>
      </c>
      <c r="C159" s="126"/>
      <c r="D159" s="126"/>
      <c r="E159" s="126"/>
      <c r="F159" s="126"/>
      <c r="G159" s="126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>
      <c r="A160" s="90"/>
      <c r="B160" s="89" t="s">
        <v>99</v>
      </c>
      <c r="C160" s="25" t="s">
        <v>29</v>
      </c>
      <c r="D160" s="25">
        <v>902</v>
      </c>
      <c r="E160" s="25">
        <v>840</v>
      </c>
      <c r="F160" s="65">
        <f>E160/D160</f>
        <v>0.9312638580931264</v>
      </c>
      <c r="G160" s="25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3.5">
      <c r="A161" s="90"/>
      <c r="B161" s="126" t="s">
        <v>521</v>
      </c>
      <c r="C161" s="126"/>
      <c r="D161" s="126"/>
      <c r="E161" s="126"/>
      <c r="F161" s="126"/>
      <c r="G161" s="126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19.5" customHeight="1">
      <c r="A162" s="90"/>
      <c r="B162" s="89" t="s">
        <v>522</v>
      </c>
      <c r="C162" s="25" t="s">
        <v>33</v>
      </c>
      <c r="D162" s="25">
        <v>77</v>
      </c>
      <c r="E162" s="43">
        <v>67</v>
      </c>
      <c r="F162" s="165">
        <f>E162/D162</f>
        <v>0.87012987012987009</v>
      </c>
      <c r="G162" s="43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25.5">
      <c r="A163" s="29" t="s">
        <v>100</v>
      </c>
      <c r="B163" s="66" t="s">
        <v>221</v>
      </c>
      <c r="C163" s="28"/>
      <c r="D163" s="28"/>
      <c r="E163" s="28"/>
      <c r="F163" s="176">
        <f>(400%+F165)/5</f>
        <v>0.99444444444444446</v>
      </c>
      <c r="G163" s="28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5" customHeight="1">
      <c r="A164" s="90"/>
      <c r="B164" s="126" t="s">
        <v>380</v>
      </c>
      <c r="C164" s="126"/>
      <c r="D164" s="126"/>
      <c r="E164" s="126"/>
      <c r="F164" s="126"/>
      <c r="G164" s="126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38.25">
      <c r="A165" s="90"/>
      <c r="B165" s="89" t="s">
        <v>102</v>
      </c>
      <c r="C165" s="25" t="s">
        <v>33</v>
      </c>
      <c r="D165" s="25">
        <v>70</v>
      </c>
      <c r="E165" s="25">
        <v>72</v>
      </c>
      <c r="F165" s="65">
        <f>D165/E165</f>
        <v>0.97222222222222221</v>
      </c>
      <c r="G165" s="25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3.5">
      <c r="A166" s="90"/>
      <c r="B166" s="126" t="s">
        <v>379</v>
      </c>
      <c r="C166" s="126"/>
      <c r="D166" s="126"/>
      <c r="E166" s="126"/>
      <c r="F166" s="126"/>
      <c r="G166" s="126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5" customHeight="1">
      <c r="A167" s="90"/>
      <c r="B167" s="89" t="s">
        <v>108</v>
      </c>
      <c r="C167" s="25" t="s">
        <v>29</v>
      </c>
      <c r="D167" s="25">
        <v>4</v>
      </c>
      <c r="E167" s="25">
        <v>4</v>
      </c>
      <c r="F167" s="65">
        <f>E167/D167</f>
        <v>1</v>
      </c>
      <c r="G167" s="25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3.5">
      <c r="A168" s="90"/>
      <c r="B168" s="126" t="s">
        <v>381</v>
      </c>
      <c r="C168" s="126"/>
      <c r="D168" s="126"/>
      <c r="E168" s="126"/>
      <c r="F168" s="126"/>
      <c r="G168" s="126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25.5">
      <c r="A169" s="90"/>
      <c r="B169" s="89" t="s">
        <v>105</v>
      </c>
      <c r="C169" s="25" t="s">
        <v>29</v>
      </c>
      <c r="D169" s="25">
        <v>3</v>
      </c>
      <c r="E169" s="25">
        <v>3</v>
      </c>
      <c r="F169" s="65">
        <f>E169/D169</f>
        <v>1</v>
      </c>
      <c r="G169" s="25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3.5">
      <c r="A170" s="90"/>
      <c r="B170" s="126" t="s">
        <v>103</v>
      </c>
      <c r="C170" s="126"/>
      <c r="D170" s="126"/>
      <c r="E170" s="126"/>
      <c r="F170" s="126"/>
      <c r="G170" s="126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80.25" customHeight="1">
      <c r="A171" s="90"/>
      <c r="B171" s="89" t="s">
        <v>106</v>
      </c>
      <c r="C171" s="25" t="s">
        <v>33</v>
      </c>
      <c r="D171" s="25">
        <v>70</v>
      </c>
      <c r="E171" s="25">
        <v>43</v>
      </c>
      <c r="F171" s="65">
        <f>D171/E171</f>
        <v>1.6279069767441861</v>
      </c>
      <c r="G171" s="25" t="s">
        <v>793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3.5">
      <c r="A172" s="90"/>
      <c r="B172" s="126" t="s">
        <v>104</v>
      </c>
      <c r="C172" s="126"/>
      <c r="D172" s="126"/>
      <c r="E172" s="126"/>
      <c r="F172" s="126"/>
      <c r="G172" s="126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29.25" customHeight="1">
      <c r="A173" s="90"/>
      <c r="B173" s="89" t="s">
        <v>107</v>
      </c>
      <c r="C173" s="25" t="s">
        <v>29</v>
      </c>
      <c r="D173" s="25">
        <v>1</v>
      </c>
      <c r="E173" s="25">
        <v>1</v>
      </c>
      <c r="F173" s="65">
        <f>E173/D173</f>
        <v>1</v>
      </c>
      <c r="G173" s="25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25.5">
      <c r="A174" s="29" t="s">
        <v>261</v>
      </c>
      <c r="B174" s="66" t="s">
        <v>222</v>
      </c>
      <c r="C174" s="28"/>
      <c r="D174" s="28"/>
      <c r="E174" s="28"/>
      <c r="F174" s="68">
        <f>(200%+F176+F180+F184)/5</f>
        <v>0.86793333333333322</v>
      </c>
      <c r="G174" s="28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44.25" customHeight="1">
      <c r="A175" s="90"/>
      <c r="B175" s="126" t="s">
        <v>660</v>
      </c>
      <c r="C175" s="126"/>
      <c r="D175" s="126"/>
      <c r="E175" s="126"/>
      <c r="F175" s="126"/>
      <c r="G175" s="126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29.25" customHeight="1">
      <c r="A176" s="90"/>
      <c r="B176" s="89" t="s">
        <v>661</v>
      </c>
      <c r="C176" s="25" t="s">
        <v>28</v>
      </c>
      <c r="D176" s="25">
        <v>100</v>
      </c>
      <c r="E176" s="25">
        <v>92.3</v>
      </c>
      <c r="F176" s="65">
        <f>E176/D176</f>
        <v>0.92299999999999993</v>
      </c>
      <c r="G176" s="25" t="s">
        <v>261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30" customHeight="1">
      <c r="A177" s="90"/>
      <c r="B177" s="126" t="s">
        <v>662</v>
      </c>
      <c r="C177" s="126"/>
      <c r="D177" s="126"/>
      <c r="E177" s="126"/>
      <c r="F177" s="126"/>
      <c r="G177" s="126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53.25" customHeight="1">
      <c r="A178" s="90"/>
      <c r="B178" s="89" t="s">
        <v>663</v>
      </c>
      <c r="C178" s="25" t="s">
        <v>28</v>
      </c>
      <c r="D178" s="25">
        <v>100</v>
      </c>
      <c r="E178" s="25">
        <v>100</v>
      </c>
      <c r="F178" s="65">
        <f>E178/D178</f>
        <v>1</v>
      </c>
      <c r="G178" s="25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3.5">
      <c r="A179" s="90"/>
      <c r="B179" s="126" t="s">
        <v>664</v>
      </c>
      <c r="C179" s="126"/>
      <c r="D179" s="126"/>
      <c r="E179" s="126"/>
      <c r="F179" s="126"/>
      <c r="G179" s="126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38.25">
      <c r="A180" s="90"/>
      <c r="B180" s="89" t="s">
        <v>665</v>
      </c>
      <c r="C180" s="25" t="s">
        <v>28</v>
      </c>
      <c r="D180" s="25">
        <v>75</v>
      </c>
      <c r="E180" s="25">
        <v>50</v>
      </c>
      <c r="F180" s="65">
        <f>E180/D180</f>
        <v>0.66666666666666663</v>
      </c>
      <c r="G180" s="25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3.5">
      <c r="A181" s="90"/>
      <c r="B181" s="126" t="s">
        <v>666</v>
      </c>
      <c r="C181" s="126"/>
      <c r="D181" s="126"/>
      <c r="E181" s="126"/>
      <c r="F181" s="126"/>
      <c r="G181" s="126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63.75">
      <c r="A182" s="90"/>
      <c r="B182" s="89" t="s">
        <v>667</v>
      </c>
      <c r="C182" s="25" t="s">
        <v>28</v>
      </c>
      <c r="D182" s="25">
        <v>100</v>
      </c>
      <c r="E182" s="25">
        <v>100</v>
      </c>
      <c r="F182" s="65">
        <f>E182/D182</f>
        <v>1</v>
      </c>
      <c r="G182" s="25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5.75" customHeight="1">
      <c r="A183" s="90"/>
      <c r="B183" s="126" t="s">
        <v>668</v>
      </c>
      <c r="C183" s="126"/>
      <c r="D183" s="126"/>
      <c r="E183" s="126"/>
      <c r="F183" s="126"/>
      <c r="G183" s="25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ht="39.75" customHeight="1">
      <c r="A184" s="90"/>
      <c r="B184" s="89" t="s">
        <v>669</v>
      </c>
      <c r="C184" s="25" t="s">
        <v>28</v>
      </c>
      <c r="D184" s="25">
        <v>100</v>
      </c>
      <c r="E184" s="25">
        <v>75</v>
      </c>
      <c r="F184" s="65">
        <f>E184/D184</f>
        <v>0.75</v>
      </c>
      <c r="G184" s="25" t="s">
        <v>795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ht="38.25">
      <c r="A185" s="29" t="s">
        <v>236</v>
      </c>
      <c r="B185" s="66" t="s">
        <v>237</v>
      </c>
      <c r="C185" s="28"/>
      <c r="D185" s="28"/>
      <c r="E185" s="28"/>
      <c r="F185" s="68">
        <f>(400%)/4</f>
        <v>1</v>
      </c>
      <c r="G185" s="28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ht="26.25" customHeight="1">
      <c r="A186" s="90"/>
      <c r="B186" s="126" t="s">
        <v>670</v>
      </c>
      <c r="C186" s="126"/>
      <c r="D186" s="126"/>
      <c r="E186" s="126"/>
      <c r="F186" s="126"/>
      <c r="G186" s="126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ht="51.75" customHeight="1">
      <c r="A187" s="90"/>
      <c r="B187" s="89" t="s">
        <v>671</v>
      </c>
      <c r="C187" s="25" t="s">
        <v>28</v>
      </c>
      <c r="D187" s="25">
        <v>100</v>
      </c>
      <c r="E187" s="25">
        <v>100</v>
      </c>
      <c r="F187" s="65">
        <f>E187/D187</f>
        <v>1</v>
      </c>
      <c r="G187" s="25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5" customHeight="1">
      <c r="A188" s="90"/>
      <c r="B188" s="126" t="s">
        <v>398</v>
      </c>
      <c r="C188" s="126"/>
      <c r="D188" s="126"/>
      <c r="E188" s="126"/>
      <c r="F188" s="126"/>
      <c r="G188" s="126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ht="25.5">
      <c r="A189" s="90"/>
      <c r="B189" s="89" t="s">
        <v>672</v>
      </c>
      <c r="C189" s="25" t="s">
        <v>28</v>
      </c>
      <c r="D189" s="25">
        <v>100</v>
      </c>
      <c r="E189" s="25">
        <v>100</v>
      </c>
      <c r="F189" s="65">
        <f>E189/D189</f>
        <v>1</v>
      </c>
      <c r="G189" s="25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ht="25.5">
      <c r="A190" s="90"/>
      <c r="B190" s="89" t="s">
        <v>262</v>
      </c>
      <c r="C190" s="25" t="s">
        <v>29</v>
      </c>
      <c r="D190" s="25">
        <v>75</v>
      </c>
      <c r="E190" s="25">
        <v>87</v>
      </c>
      <c r="F190" s="65">
        <f>E190/D190</f>
        <v>1.1599999999999999</v>
      </c>
      <c r="G190" s="159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25.5">
      <c r="A191" s="90"/>
      <c r="B191" s="89" t="s">
        <v>399</v>
      </c>
      <c r="C191" s="25" t="s">
        <v>28</v>
      </c>
      <c r="D191" s="25">
        <v>100</v>
      </c>
      <c r="E191" s="25">
        <v>100</v>
      </c>
      <c r="F191" s="65">
        <f>E191/D191</f>
        <v>1</v>
      </c>
      <c r="G191" s="25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63.75">
      <c r="A192" s="29" t="s">
        <v>238</v>
      </c>
      <c r="B192" s="66" t="s">
        <v>383</v>
      </c>
      <c r="C192" s="28"/>
      <c r="D192" s="28"/>
      <c r="E192" s="28"/>
      <c r="F192" s="68">
        <f>(300%)/3</f>
        <v>1</v>
      </c>
      <c r="G192" s="28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ht="15.75" customHeight="1">
      <c r="A193" s="90"/>
      <c r="B193" s="126" t="s">
        <v>673</v>
      </c>
      <c r="C193" s="126"/>
      <c r="D193" s="126"/>
      <c r="E193" s="126"/>
      <c r="F193" s="126"/>
      <c r="G193" s="126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ht="42" customHeight="1">
      <c r="A194" s="90"/>
      <c r="B194" s="177" t="s">
        <v>674</v>
      </c>
      <c r="C194" s="25" t="s">
        <v>28</v>
      </c>
      <c r="D194" s="25">
        <v>100</v>
      </c>
      <c r="E194" s="25">
        <v>100</v>
      </c>
      <c r="F194" s="65">
        <f>E194/D194</f>
        <v>1</v>
      </c>
      <c r="G194" s="25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29.25" customHeight="1">
      <c r="A195" s="90"/>
      <c r="B195" s="126" t="s">
        <v>384</v>
      </c>
      <c r="C195" s="126"/>
      <c r="D195" s="126"/>
      <c r="E195" s="126"/>
      <c r="F195" s="126"/>
      <c r="G195" s="126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ht="28.5" customHeight="1">
      <c r="A196" s="90"/>
      <c r="B196" s="89" t="s">
        <v>385</v>
      </c>
      <c r="C196" s="25" t="s">
        <v>29</v>
      </c>
      <c r="D196" s="25">
        <v>27</v>
      </c>
      <c r="E196" s="25">
        <v>75</v>
      </c>
      <c r="F196" s="65">
        <f>E196/D196</f>
        <v>2.7777777777777777</v>
      </c>
      <c r="G196" s="25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4.25" customHeight="1">
      <c r="A197" s="90"/>
      <c r="B197" s="178" t="s">
        <v>386</v>
      </c>
      <c r="C197" s="178"/>
      <c r="D197" s="178"/>
      <c r="E197" s="178"/>
      <c r="F197" s="178"/>
      <c r="G197" s="178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44.25" customHeight="1">
      <c r="A198" s="90"/>
      <c r="B198" s="44" t="s">
        <v>675</v>
      </c>
      <c r="C198" s="159" t="s">
        <v>28</v>
      </c>
      <c r="D198" s="159">
        <v>100</v>
      </c>
      <c r="E198" s="159">
        <v>100</v>
      </c>
      <c r="F198" s="158">
        <f>E198/D198</f>
        <v>1</v>
      </c>
      <c r="G198" s="159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>
      <c r="A199" s="33" t="s">
        <v>65</v>
      </c>
      <c r="B199" s="144" t="s">
        <v>67</v>
      </c>
      <c r="C199" s="26"/>
      <c r="D199" s="26"/>
      <c r="E199" s="26"/>
      <c r="F199" s="161">
        <f xml:space="preserve"> (100%+F201)/2</f>
        <v>0.82600000000000007</v>
      </c>
      <c r="G199" s="26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3.5">
      <c r="A200" s="90"/>
      <c r="B200" s="126" t="s">
        <v>111</v>
      </c>
      <c r="C200" s="126"/>
      <c r="D200" s="126"/>
      <c r="E200" s="126"/>
      <c r="F200" s="126"/>
      <c r="G200" s="126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40.5" customHeight="1">
      <c r="A201" s="90"/>
      <c r="B201" s="155" t="s">
        <v>569</v>
      </c>
      <c r="C201" s="43" t="s">
        <v>28</v>
      </c>
      <c r="D201" s="179">
        <v>100</v>
      </c>
      <c r="E201" s="179">
        <v>65.2</v>
      </c>
      <c r="F201" s="165">
        <f>E201/D201</f>
        <v>0.65200000000000002</v>
      </c>
      <c r="G201" s="25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38.25">
      <c r="A202" s="90"/>
      <c r="B202" s="155" t="s">
        <v>570</v>
      </c>
      <c r="C202" s="43" t="s">
        <v>28</v>
      </c>
      <c r="D202" s="179">
        <v>0.27</v>
      </c>
      <c r="E202" s="179">
        <v>0.57999999999999996</v>
      </c>
      <c r="F202" s="165">
        <f>E202/D202</f>
        <v>2.1481481481481479</v>
      </c>
      <c r="G202" s="25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>
      <c r="A203" s="29" t="s">
        <v>112</v>
      </c>
      <c r="B203" s="66" t="s">
        <v>848</v>
      </c>
      <c r="C203" s="28"/>
      <c r="D203" s="28"/>
      <c r="E203" s="28"/>
      <c r="F203" s="68">
        <f>(500%+F205+F209)/7</f>
        <v>0.91928571428571437</v>
      </c>
      <c r="G203" s="28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ht="13.5">
      <c r="A204" s="90"/>
      <c r="B204" s="126" t="s">
        <v>113</v>
      </c>
      <c r="C204" s="126"/>
      <c r="D204" s="126"/>
      <c r="E204" s="126"/>
      <c r="F204" s="126"/>
      <c r="G204" s="126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ht="38.25">
      <c r="A205" s="90"/>
      <c r="B205" s="89" t="s">
        <v>244</v>
      </c>
      <c r="C205" s="25" t="s">
        <v>28</v>
      </c>
      <c r="D205" s="25">
        <v>100</v>
      </c>
      <c r="E205" s="25">
        <v>72.7</v>
      </c>
      <c r="F205" s="65">
        <f>E205/D205</f>
        <v>0.72699999999999998</v>
      </c>
      <c r="G205" s="25" t="s">
        <v>797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25.5">
      <c r="A206" s="90"/>
      <c r="B206" s="89" t="s">
        <v>114</v>
      </c>
      <c r="C206" s="25" t="s">
        <v>849</v>
      </c>
      <c r="D206" s="25">
        <v>399</v>
      </c>
      <c r="E206" s="150">
        <v>1228.4000000000001</v>
      </c>
      <c r="F206" s="65">
        <f>E206/D206</f>
        <v>3.0786967418546367</v>
      </c>
      <c r="G206" s="25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ht="25.5">
      <c r="A207" s="90"/>
      <c r="B207" s="89" t="s">
        <v>115</v>
      </c>
      <c r="C207" s="25" t="s">
        <v>28</v>
      </c>
      <c r="D207" s="25">
        <v>18</v>
      </c>
      <c r="E207" s="62">
        <v>18</v>
      </c>
      <c r="F207" s="65">
        <f>E207/D207</f>
        <v>1</v>
      </c>
      <c r="G207" s="25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ht="13.5">
      <c r="A208" s="90"/>
      <c r="B208" s="126" t="s">
        <v>243</v>
      </c>
      <c r="C208" s="126"/>
      <c r="D208" s="126"/>
      <c r="E208" s="126"/>
      <c r="F208" s="126"/>
      <c r="G208" s="126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38.25">
      <c r="A209" s="90"/>
      <c r="B209" s="89" t="s">
        <v>116</v>
      </c>
      <c r="C209" s="25" t="s">
        <v>28</v>
      </c>
      <c r="D209" s="25">
        <v>100</v>
      </c>
      <c r="E209" s="43">
        <v>70.8</v>
      </c>
      <c r="F209" s="65">
        <f>E209/D209</f>
        <v>0.70799999999999996</v>
      </c>
      <c r="G209" s="25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51">
      <c r="A210" s="90"/>
      <c r="B210" s="89" t="s">
        <v>245</v>
      </c>
      <c r="C210" s="25" t="s">
        <v>28</v>
      </c>
      <c r="D210" s="25">
        <v>57</v>
      </c>
      <c r="E210" s="25">
        <v>63.7</v>
      </c>
      <c r="F210" s="65">
        <f>E210/D210</f>
        <v>1.117543859649123</v>
      </c>
      <c r="G210" s="25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6.5" customHeight="1">
      <c r="A211" s="90"/>
      <c r="B211" s="126" t="s">
        <v>117</v>
      </c>
      <c r="C211" s="126"/>
      <c r="D211" s="126"/>
      <c r="E211" s="126"/>
      <c r="F211" s="126"/>
      <c r="G211" s="126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ht="25.5">
      <c r="A212" s="90"/>
      <c r="B212" s="89" t="s">
        <v>118</v>
      </c>
      <c r="C212" s="25" t="s">
        <v>28</v>
      </c>
      <c r="D212" s="25">
        <v>8.3000000000000007</v>
      </c>
      <c r="E212" s="25" t="s">
        <v>212</v>
      </c>
      <c r="F212" s="65" t="s">
        <v>212</v>
      </c>
      <c r="G212" s="25" t="s">
        <v>798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ht="13.5">
      <c r="A213" s="90"/>
      <c r="B213" s="126" t="s">
        <v>571</v>
      </c>
      <c r="C213" s="126"/>
      <c r="D213" s="126"/>
      <c r="E213" s="126"/>
      <c r="F213" s="126"/>
      <c r="G213" s="126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ht="25.5">
      <c r="A214" s="90"/>
      <c r="B214" s="89" t="s">
        <v>119</v>
      </c>
      <c r="C214" s="25" t="s">
        <v>33</v>
      </c>
      <c r="D214" s="62">
        <v>2400</v>
      </c>
      <c r="E214" s="25">
        <v>2400</v>
      </c>
      <c r="F214" s="65">
        <f>E214/D214</f>
        <v>1</v>
      </c>
      <c r="G214" s="25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ht="25.5">
      <c r="A215" s="90"/>
      <c r="B215" s="89" t="s">
        <v>120</v>
      </c>
      <c r="C215" s="25" t="s">
        <v>28</v>
      </c>
      <c r="D215" s="25">
        <v>56</v>
      </c>
      <c r="E215" s="25">
        <v>56</v>
      </c>
      <c r="F215" s="65">
        <f>E215/D215</f>
        <v>1</v>
      </c>
      <c r="G215" s="25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ht="25.5">
      <c r="A216" s="33" t="s">
        <v>68</v>
      </c>
      <c r="B216" s="144" t="s">
        <v>71</v>
      </c>
      <c r="C216" s="26"/>
      <c r="D216" s="26"/>
      <c r="E216" s="26"/>
      <c r="F216" s="161">
        <f>(F218)/1</f>
        <v>0.15789473684210525</v>
      </c>
      <c r="G216" s="26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ht="13.5">
      <c r="A217" s="27"/>
      <c r="B217" s="126" t="s">
        <v>121</v>
      </c>
      <c r="C217" s="126"/>
      <c r="D217" s="126"/>
      <c r="E217" s="126"/>
      <c r="F217" s="126"/>
      <c r="G217" s="126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ht="84.75" customHeight="1">
      <c r="A218" s="27"/>
      <c r="B218" s="89" t="s">
        <v>606</v>
      </c>
      <c r="C218" s="25" t="s">
        <v>29</v>
      </c>
      <c r="D218" s="25">
        <v>19</v>
      </c>
      <c r="E218" s="25">
        <v>3</v>
      </c>
      <c r="F218" s="65">
        <f>E218/D218</f>
        <v>0.15789473684210525</v>
      </c>
      <c r="G218" s="25" t="s">
        <v>785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>
      <c r="A219" s="27"/>
      <c r="B219" s="89" t="s">
        <v>607</v>
      </c>
      <c r="C219" s="25" t="s">
        <v>608</v>
      </c>
      <c r="D219" s="159">
        <v>0</v>
      </c>
      <c r="E219" s="159">
        <v>0</v>
      </c>
      <c r="F219" s="65" t="s">
        <v>212</v>
      </c>
      <c r="G219" s="25" t="s">
        <v>782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ht="25.5">
      <c r="A220" s="29" t="s">
        <v>122</v>
      </c>
      <c r="B220" s="66" t="s">
        <v>123</v>
      </c>
      <c r="C220" s="28"/>
      <c r="D220" s="28"/>
      <c r="E220" s="28"/>
      <c r="F220" s="68">
        <f>(F223+F227)/2</f>
        <v>0.57692307692307687</v>
      </c>
      <c r="G220" s="28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ht="13.5">
      <c r="A221" s="27"/>
      <c r="B221" s="126" t="s">
        <v>372</v>
      </c>
      <c r="C221" s="126"/>
      <c r="D221" s="126"/>
      <c r="E221" s="126"/>
      <c r="F221" s="126"/>
      <c r="G221" s="126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53.25" customHeight="1">
      <c r="A222" s="27"/>
      <c r="B222" s="89" t="s">
        <v>371</v>
      </c>
      <c r="C222" s="25" t="s">
        <v>88</v>
      </c>
      <c r="D222" s="25">
        <v>0</v>
      </c>
      <c r="E222" s="159">
        <v>0</v>
      </c>
      <c r="F222" s="65" t="s">
        <v>212</v>
      </c>
      <c r="G222" s="25" t="s">
        <v>782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77.25" customHeight="1">
      <c r="A223" s="27"/>
      <c r="B223" s="89" t="s">
        <v>566</v>
      </c>
      <c r="C223" s="25" t="s">
        <v>88</v>
      </c>
      <c r="D223" s="25">
        <v>1</v>
      </c>
      <c r="E223" s="159">
        <v>1</v>
      </c>
      <c r="F223" s="65">
        <f>E223/D223</f>
        <v>1</v>
      </c>
      <c r="G223" s="25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5" customHeight="1">
      <c r="A224" s="27"/>
      <c r="B224" s="126" t="s">
        <v>373</v>
      </c>
      <c r="C224" s="126"/>
      <c r="D224" s="126"/>
      <c r="E224" s="126"/>
      <c r="F224" s="126"/>
      <c r="G224" s="126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ht="38.25">
      <c r="A225" s="27"/>
      <c r="B225" s="89" t="s">
        <v>375</v>
      </c>
      <c r="C225" s="25" t="s">
        <v>374</v>
      </c>
      <c r="D225" s="25">
        <v>0</v>
      </c>
      <c r="E225" s="159">
        <v>0</v>
      </c>
      <c r="F225" s="65" t="s">
        <v>212</v>
      </c>
      <c r="G225" s="25" t="s">
        <v>782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ht="17.25" customHeight="1">
      <c r="A226" s="27"/>
      <c r="B226" s="126" t="s">
        <v>567</v>
      </c>
      <c r="C226" s="126"/>
      <c r="D226" s="126"/>
      <c r="E226" s="126"/>
      <c r="F226" s="126"/>
      <c r="G226" s="126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ht="161.25" customHeight="1">
      <c r="A227" s="27"/>
      <c r="B227" s="89" t="s">
        <v>568</v>
      </c>
      <c r="C227" s="25" t="s">
        <v>60</v>
      </c>
      <c r="D227" s="25">
        <v>4420</v>
      </c>
      <c r="E227" s="159">
        <v>680</v>
      </c>
      <c r="F227" s="65">
        <f>E227/D227</f>
        <v>0.15384615384615385</v>
      </c>
      <c r="G227" s="25" t="s">
        <v>783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ht="25.5">
      <c r="A228" s="29" t="s">
        <v>124</v>
      </c>
      <c r="B228" s="66" t="s">
        <v>125</v>
      </c>
      <c r="C228" s="28"/>
      <c r="D228" s="28"/>
      <c r="E228" s="28"/>
      <c r="F228" s="68">
        <f>400%/4</f>
        <v>1</v>
      </c>
      <c r="G228" s="28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ht="13.5">
      <c r="A229" s="27"/>
      <c r="B229" s="126" t="s">
        <v>338</v>
      </c>
      <c r="C229" s="126"/>
      <c r="D229" s="126"/>
      <c r="E229" s="126"/>
      <c r="F229" s="126"/>
      <c r="G229" s="126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ht="38.25">
      <c r="A230" s="27"/>
      <c r="B230" s="89" t="s">
        <v>126</v>
      </c>
      <c r="C230" s="25" t="s">
        <v>28</v>
      </c>
      <c r="D230" s="159">
        <v>10</v>
      </c>
      <c r="E230" s="25">
        <v>10</v>
      </c>
      <c r="F230" s="65">
        <f>E230/D230</f>
        <v>1</v>
      </c>
      <c r="G230" s="25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ht="28.5" customHeight="1">
      <c r="A231" s="27"/>
      <c r="B231" s="89" t="s">
        <v>127</v>
      </c>
      <c r="C231" s="25" t="s">
        <v>28</v>
      </c>
      <c r="D231" s="159">
        <v>100</v>
      </c>
      <c r="E231" s="25">
        <v>100</v>
      </c>
      <c r="F231" s="65">
        <f>E231/D231</f>
        <v>1</v>
      </c>
      <c r="G231" s="25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3.5">
      <c r="A232" s="27"/>
      <c r="B232" s="126" t="s">
        <v>130</v>
      </c>
      <c r="C232" s="126"/>
      <c r="D232" s="126"/>
      <c r="E232" s="126"/>
      <c r="F232" s="126"/>
      <c r="G232" s="126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38.25">
      <c r="A233" s="27"/>
      <c r="B233" s="89" t="s">
        <v>609</v>
      </c>
      <c r="C233" s="25" t="s">
        <v>128</v>
      </c>
      <c r="D233" s="25" t="s">
        <v>211</v>
      </c>
      <c r="E233" s="25" t="s">
        <v>211</v>
      </c>
      <c r="F233" s="65">
        <v>1</v>
      </c>
      <c r="G233" s="25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ht="13.5">
      <c r="A234" s="27"/>
      <c r="B234" s="126" t="s">
        <v>131</v>
      </c>
      <c r="C234" s="126"/>
      <c r="D234" s="126"/>
      <c r="E234" s="126"/>
      <c r="F234" s="126"/>
      <c r="G234" s="126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ht="25.5" customHeight="1">
      <c r="A235" s="27"/>
      <c r="B235" s="89" t="s">
        <v>129</v>
      </c>
      <c r="C235" s="25" t="s">
        <v>29</v>
      </c>
      <c r="D235" s="159">
        <v>2</v>
      </c>
      <c r="E235" s="25">
        <v>2</v>
      </c>
      <c r="F235" s="65">
        <f>E235/D235</f>
        <v>1</v>
      </c>
      <c r="G235" s="25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>
      <c r="A236" s="33" t="s">
        <v>69</v>
      </c>
      <c r="B236" s="144" t="s">
        <v>72</v>
      </c>
      <c r="C236" s="26"/>
      <c r="D236" s="26"/>
      <c r="E236" s="26"/>
      <c r="F236" s="161">
        <f>(200%)/2</f>
        <v>1</v>
      </c>
      <c r="G236" s="26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28.5" customHeight="1">
      <c r="A237" s="27"/>
      <c r="B237" s="126" t="s">
        <v>850</v>
      </c>
      <c r="C237" s="126"/>
      <c r="D237" s="126"/>
      <c r="E237" s="126"/>
      <c r="F237" s="126"/>
      <c r="G237" s="126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ht="90" customHeight="1">
      <c r="A238" s="27"/>
      <c r="B238" s="89" t="s">
        <v>392</v>
      </c>
      <c r="C238" s="25" t="s">
        <v>132</v>
      </c>
      <c r="D238" s="25" t="s">
        <v>799</v>
      </c>
      <c r="E238" s="25" t="s">
        <v>799</v>
      </c>
      <c r="F238" s="65" t="s">
        <v>391</v>
      </c>
      <c r="G238" s="25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ht="65.25" customHeight="1">
      <c r="A239" s="27"/>
      <c r="B239" s="89" t="s">
        <v>393</v>
      </c>
      <c r="C239" s="25" t="s">
        <v>394</v>
      </c>
      <c r="D239" s="25" t="s">
        <v>212</v>
      </c>
      <c r="E239" s="25" t="s">
        <v>212</v>
      </c>
      <c r="F239" s="65" t="s">
        <v>212</v>
      </c>
      <c r="G239" s="25" t="s">
        <v>800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>
      <c r="A240" s="29" t="s">
        <v>133</v>
      </c>
      <c r="B240" s="66" t="s">
        <v>138</v>
      </c>
      <c r="C240" s="28"/>
      <c r="D240" s="28"/>
      <c r="E240" s="28"/>
      <c r="F240" s="68">
        <f>(500%)/5</f>
        <v>1</v>
      </c>
      <c r="G240" s="28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ht="13.5">
      <c r="A241" s="27"/>
      <c r="B241" s="126" t="s">
        <v>395</v>
      </c>
      <c r="C241" s="126"/>
      <c r="D241" s="126"/>
      <c r="E241" s="126"/>
      <c r="F241" s="126"/>
      <c r="G241" s="126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41.25" customHeight="1">
      <c r="A242" s="27"/>
      <c r="B242" s="89" t="s">
        <v>396</v>
      </c>
      <c r="C242" s="25" t="s">
        <v>28</v>
      </c>
      <c r="D242" s="25">
        <v>66</v>
      </c>
      <c r="E242" s="159">
        <v>72.599999999999994</v>
      </c>
      <c r="F242" s="158">
        <f>E242/D242</f>
        <v>1.0999999999999999</v>
      </c>
      <c r="G242" s="25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ht="69" customHeight="1">
      <c r="A243" s="27"/>
      <c r="B243" s="89" t="s">
        <v>537</v>
      </c>
      <c r="C243" s="25" t="s">
        <v>28</v>
      </c>
      <c r="D243" s="25">
        <v>51.7</v>
      </c>
      <c r="E243" s="25">
        <v>51.7</v>
      </c>
      <c r="F243" s="65">
        <f>E243/D243</f>
        <v>1</v>
      </c>
      <c r="G243" s="25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ht="15.75" customHeight="1">
      <c r="A244" s="27"/>
      <c r="B244" s="126" t="s">
        <v>241</v>
      </c>
      <c r="C244" s="126"/>
      <c r="D244" s="126"/>
      <c r="E244" s="126"/>
      <c r="F244" s="126"/>
      <c r="G244" s="126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5">
      <c r="A245" s="27"/>
      <c r="B245" s="180" t="s">
        <v>801</v>
      </c>
      <c r="C245" s="181"/>
      <c r="D245" s="181"/>
      <c r="E245" s="181"/>
      <c r="F245" s="181"/>
      <c r="G245" s="18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ht="15" customHeight="1">
      <c r="A246" s="27"/>
      <c r="B246" s="126" t="s">
        <v>134</v>
      </c>
      <c r="C246" s="126"/>
      <c r="D246" s="126"/>
      <c r="E246" s="126"/>
      <c r="F246" s="126"/>
      <c r="G246" s="126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78.75" customHeight="1">
      <c r="A247" s="27"/>
      <c r="B247" s="89" t="s">
        <v>538</v>
      </c>
      <c r="C247" s="25" t="s">
        <v>132</v>
      </c>
      <c r="D247" s="25" t="s">
        <v>802</v>
      </c>
      <c r="E247" s="25" t="s">
        <v>802</v>
      </c>
      <c r="F247" s="65" t="s">
        <v>397</v>
      </c>
      <c r="G247" s="25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>
      <c r="A248" s="27"/>
      <c r="B248" s="89" t="s">
        <v>135</v>
      </c>
      <c r="C248" s="25" t="s">
        <v>136</v>
      </c>
      <c r="D248" s="25">
        <v>37.962000000000003</v>
      </c>
      <c r="E248" s="25">
        <v>37.962000000000003</v>
      </c>
      <c r="F248" s="65">
        <f>E248/D248</f>
        <v>1</v>
      </c>
      <c r="G248" s="25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>
      <c r="A249" s="29" t="s">
        <v>137</v>
      </c>
      <c r="B249" s="66" t="s">
        <v>139</v>
      </c>
      <c r="C249" s="28"/>
      <c r="D249" s="28"/>
      <c r="E249" s="28"/>
      <c r="F249" s="68" t="s">
        <v>212</v>
      </c>
      <c r="G249" s="6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ht="13.5">
      <c r="A250" s="27"/>
      <c r="B250" s="126" t="s">
        <v>140</v>
      </c>
      <c r="C250" s="126"/>
      <c r="D250" s="126"/>
      <c r="E250" s="126"/>
      <c r="F250" s="126"/>
      <c r="G250" s="126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ht="25.5">
      <c r="A251" s="27"/>
      <c r="B251" s="89" t="s">
        <v>141</v>
      </c>
      <c r="C251" s="25" t="s">
        <v>142</v>
      </c>
      <c r="D251" s="25" t="s">
        <v>212</v>
      </c>
      <c r="E251" s="25" t="s">
        <v>223</v>
      </c>
      <c r="F251" s="65" t="s">
        <v>212</v>
      </c>
      <c r="G251" s="25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ht="13.5" customHeight="1">
      <c r="A252" s="27"/>
      <c r="B252" s="126" t="s">
        <v>388</v>
      </c>
      <c r="C252" s="126"/>
      <c r="D252" s="126"/>
      <c r="E252" s="126"/>
      <c r="F252" s="126"/>
      <c r="G252" s="126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ht="41.25" customHeight="1">
      <c r="A253" s="27"/>
      <c r="B253" s="89" t="s">
        <v>389</v>
      </c>
      <c r="C253" s="25" t="s">
        <v>28</v>
      </c>
      <c r="D253" s="25" t="s">
        <v>212</v>
      </c>
      <c r="E253" s="25" t="s">
        <v>223</v>
      </c>
      <c r="F253" s="65" t="s">
        <v>212</v>
      </c>
      <c r="G253" s="25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ht="38.25">
      <c r="A254" s="29" t="s">
        <v>143</v>
      </c>
      <c r="B254" s="66" t="s">
        <v>144</v>
      </c>
      <c r="C254" s="28"/>
      <c r="D254" s="28"/>
      <c r="E254" s="28"/>
      <c r="F254" s="68">
        <f>(300%+F256)/4</f>
        <v>0.96212121212121215</v>
      </c>
      <c r="G254" s="28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ht="13.5">
      <c r="A255" s="27"/>
      <c r="B255" s="126" t="s">
        <v>242</v>
      </c>
      <c r="C255" s="126"/>
      <c r="D255" s="126"/>
      <c r="E255" s="126"/>
      <c r="F255" s="126"/>
      <c r="G255" s="126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54" customHeight="1">
      <c r="A256" s="27"/>
      <c r="B256" s="89" t="s">
        <v>390</v>
      </c>
      <c r="C256" s="25" t="s">
        <v>28</v>
      </c>
      <c r="D256" s="25">
        <v>66</v>
      </c>
      <c r="E256" s="159">
        <v>56</v>
      </c>
      <c r="F256" s="65">
        <f>E256/D256</f>
        <v>0.84848484848484851</v>
      </c>
      <c r="G256" s="25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7.25" customHeight="1">
      <c r="A257" s="27"/>
      <c r="B257" s="126" t="s">
        <v>851</v>
      </c>
      <c r="C257" s="126"/>
      <c r="D257" s="126"/>
      <c r="E257" s="126"/>
      <c r="F257" s="126"/>
      <c r="G257" s="126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25.5" customHeight="1">
      <c r="A258" s="27"/>
      <c r="B258" s="89" t="s">
        <v>145</v>
      </c>
      <c r="C258" s="25" t="s">
        <v>28</v>
      </c>
      <c r="D258" s="25">
        <v>0.7</v>
      </c>
      <c r="E258" s="25">
        <v>0.7</v>
      </c>
      <c r="F258" s="158">
        <f>D258/E258</f>
        <v>1</v>
      </c>
      <c r="G258" s="25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ht="14.25" customHeight="1">
      <c r="A259" s="27"/>
      <c r="B259" s="126" t="s">
        <v>148</v>
      </c>
      <c r="C259" s="126"/>
      <c r="D259" s="126"/>
      <c r="E259" s="126"/>
      <c r="F259" s="126"/>
      <c r="G259" s="126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ht="30" customHeight="1">
      <c r="A260" s="27"/>
      <c r="B260" s="89" t="s">
        <v>146</v>
      </c>
      <c r="C260" s="25" t="s">
        <v>28</v>
      </c>
      <c r="D260" s="25">
        <v>2</v>
      </c>
      <c r="E260" s="25">
        <v>2.8</v>
      </c>
      <c r="F260" s="158">
        <f>E260/D260</f>
        <v>1.4</v>
      </c>
      <c r="G260" s="25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ht="42" customHeight="1">
      <c r="A261" s="27"/>
      <c r="B261" s="89" t="s">
        <v>147</v>
      </c>
      <c r="C261" s="25" t="s">
        <v>28</v>
      </c>
      <c r="D261" s="25">
        <v>100</v>
      </c>
      <c r="E261" s="25">
        <v>100</v>
      </c>
      <c r="F261" s="65">
        <f>E261/D261</f>
        <v>1</v>
      </c>
      <c r="G261" s="25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ht="25.5">
      <c r="A262" s="33" t="s">
        <v>70</v>
      </c>
      <c r="B262" s="144" t="s">
        <v>74</v>
      </c>
      <c r="C262" s="26"/>
      <c r="D262" s="26"/>
      <c r="E262" s="26"/>
      <c r="F262" s="161">
        <f>(200%+F265)/3</f>
        <v>0.96287128712871295</v>
      </c>
      <c r="G262" s="26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ht="28.5" customHeight="1">
      <c r="A263" s="27"/>
      <c r="B263" s="126" t="s">
        <v>852</v>
      </c>
      <c r="C263" s="126"/>
      <c r="D263" s="126"/>
      <c r="E263" s="126"/>
      <c r="F263" s="126"/>
      <c r="G263" s="126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ht="33.75" customHeight="1">
      <c r="A264" s="27"/>
      <c r="B264" s="89" t="s">
        <v>729</v>
      </c>
      <c r="C264" s="25" t="s">
        <v>28</v>
      </c>
      <c r="D264" s="25">
        <v>100</v>
      </c>
      <c r="E264" s="25">
        <v>100</v>
      </c>
      <c r="F264" s="65">
        <f>E264/D264</f>
        <v>1</v>
      </c>
      <c r="G264" s="25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ht="42.75" customHeight="1">
      <c r="A265" s="27"/>
      <c r="B265" s="89" t="s">
        <v>730</v>
      </c>
      <c r="C265" s="25" t="s">
        <v>28</v>
      </c>
      <c r="D265" s="25">
        <v>40.4</v>
      </c>
      <c r="E265" s="25">
        <v>35.9</v>
      </c>
      <c r="F265" s="65">
        <f>E265/D265</f>
        <v>0.88861386138613863</v>
      </c>
      <c r="G265" s="25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ht="42" customHeight="1">
      <c r="A266" s="27"/>
      <c r="B266" s="89" t="s">
        <v>731</v>
      </c>
      <c r="C266" s="25" t="s">
        <v>28</v>
      </c>
      <c r="D266" s="25">
        <v>100</v>
      </c>
      <c r="E266" s="25">
        <v>100</v>
      </c>
      <c r="F266" s="65">
        <f>E266/D266</f>
        <v>1</v>
      </c>
      <c r="G266" s="25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>
      <c r="A267" s="29" t="s">
        <v>149</v>
      </c>
      <c r="B267" s="66" t="s">
        <v>853</v>
      </c>
      <c r="C267" s="28"/>
      <c r="D267" s="28"/>
      <c r="E267" s="28"/>
      <c r="F267" s="68">
        <f>(500%+F269)/6</f>
        <v>0.96966666666666657</v>
      </c>
      <c r="G267" s="28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ht="13.5">
      <c r="A268" s="27"/>
      <c r="B268" s="126" t="s">
        <v>150</v>
      </c>
      <c r="C268" s="126"/>
      <c r="D268" s="126"/>
      <c r="E268" s="126"/>
      <c r="F268" s="126"/>
      <c r="G268" s="126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ht="51">
      <c r="A269" s="27"/>
      <c r="B269" s="89" t="s">
        <v>348</v>
      </c>
      <c r="C269" s="25" t="s">
        <v>28</v>
      </c>
      <c r="D269" s="25">
        <v>100</v>
      </c>
      <c r="E269" s="25">
        <v>81.8</v>
      </c>
      <c r="F269" s="65">
        <f>E269/D269</f>
        <v>0.81799999999999995</v>
      </c>
      <c r="G269" s="25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ht="14.25" customHeight="1">
      <c r="A270" s="27"/>
      <c r="B270" s="126" t="s">
        <v>349</v>
      </c>
      <c r="C270" s="126"/>
      <c r="D270" s="126"/>
      <c r="E270" s="126"/>
      <c r="F270" s="126"/>
      <c r="G270" s="126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ht="27" customHeight="1">
      <c r="A271" s="27"/>
      <c r="B271" s="89" t="s">
        <v>350</v>
      </c>
      <c r="C271" s="25" t="s">
        <v>29</v>
      </c>
      <c r="D271" s="25">
        <v>538</v>
      </c>
      <c r="E271" s="25">
        <v>538</v>
      </c>
      <c r="F271" s="65">
        <f>E271/D271</f>
        <v>1</v>
      </c>
      <c r="G271" s="25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ht="15" customHeight="1">
      <c r="A272" s="27"/>
      <c r="B272" s="126" t="s">
        <v>152</v>
      </c>
      <c r="C272" s="126"/>
      <c r="D272" s="126"/>
      <c r="E272" s="126"/>
      <c r="F272" s="126"/>
      <c r="G272" s="126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ht="16.5" customHeight="1">
      <c r="A273" s="27"/>
      <c r="B273" s="89" t="s">
        <v>151</v>
      </c>
      <c r="C273" s="25" t="s">
        <v>153</v>
      </c>
      <c r="D273" s="25">
        <v>1</v>
      </c>
      <c r="E273" s="25">
        <v>1</v>
      </c>
      <c r="F273" s="65">
        <f>E273/D273</f>
        <v>1</v>
      </c>
      <c r="G273" s="25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ht="14.25" customHeight="1">
      <c r="A274" s="27"/>
      <c r="B274" s="126" t="s">
        <v>351</v>
      </c>
      <c r="C274" s="126"/>
      <c r="D274" s="126"/>
      <c r="E274" s="126"/>
      <c r="F274" s="126"/>
      <c r="G274" s="126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ht="27" customHeight="1">
      <c r="A275" s="27"/>
      <c r="B275" s="89" t="s">
        <v>352</v>
      </c>
      <c r="C275" s="25" t="s">
        <v>353</v>
      </c>
      <c r="D275" s="25">
        <v>19</v>
      </c>
      <c r="E275" s="25">
        <v>19</v>
      </c>
      <c r="F275" s="65">
        <v>1</v>
      </c>
      <c r="G275" s="25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ht="14.25" customHeight="1">
      <c r="A276" s="27"/>
      <c r="B276" s="126" t="s">
        <v>517</v>
      </c>
      <c r="C276" s="126"/>
      <c r="D276" s="126"/>
      <c r="E276" s="126"/>
      <c r="F276" s="126"/>
      <c r="G276" s="126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ht="29.25" customHeight="1">
      <c r="A277" s="27"/>
      <c r="B277" s="89" t="s">
        <v>354</v>
      </c>
      <c r="C277" s="25" t="s">
        <v>28</v>
      </c>
      <c r="D277" s="25">
        <v>100</v>
      </c>
      <c r="E277" s="25">
        <v>100</v>
      </c>
      <c r="F277" s="65">
        <f>E277/D277</f>
        <v>1</v>
      </c>
      <c r="G277" s="25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ht="14.25" customHeight="1">
      <c r="A278" s="27"/>
      <c r="B278" s="126" t="s">
        <v>518</v>
      </c>
      <c r="C278" s="126"/>
      <c r="D278" s="126"/>
      <c r="E278" s="126"/>
      <c r="F278" s="126"/>
      <c r="G278" s="126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ht="29.25" customHeight="1">
      <c r="A279" s="27"/>
      <c r="B279" s="89" t="s">
        <v>355</v>
      </c>
      <c r="C279" s="25" t="s">
        <v>153</v>
      </c>
      <c r="D279" s="25">
        <v>1</v>
      </c>
      <c r="E279" s="25">
        <v>1</v>
      </c>
      <c r="F279" s="65">
        <v>1</v>
      </c>
      <c r="G279" s="25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ht="25.5">
      <c r="A280" s="29" t="s">
        <v>154</v>
      </c>
      <c r="B280" s="66" t="s">
        <v>155</v>
      </c>
      <c r="C280" s="28"/>
      <c r="D280" s="28"/>
      <c r="E280" s="28"/>
      <c r="F280" s="68">
        <f>(300%+F284)/4</f>
        <v>0.75</v>
      </c>
      <c r="G280" s="28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ht="13.5">
      <c r="A281" s="27"/>
      <c r="B281" s="126" t="s">
        <v>523</v>
      </c>
      <c r="C281" s="126"/>
      <c r="D281" s="126"/>
      <c r="E281" s="126"/>
      <c r="F281" s="126"/>
      <c r="G281" s="126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ht="25.5">
      <c r="A282" s="27"/>
      <c r="B282" s="89" t="s">
        <v>524</v>
      </c>
      <c r="C282" s="25" t="s">
        <v>525</v>
      </c>
      <c r="D282" s="150">
        <v>1</v>
      </c>
      <c r="E282" s="150">
        <v>1</v>
      </c>
      <c r="F282" s="65">
        <f>E282/D282</f>
        <v>1</v>
      </c>
      <c r="G282" s="25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ht="13.5">
      <c r="A283" s="27"/>
      <c r="B283" s="126" t="s">
        <v>526</v>
      </c>
      <c r="C283" s="126"/>
      <c r="D283" s="126"/>
      <c r="E283" s="126"/>
      <c r="F283" s="126"/>
      <c r="G283" s="126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ht="64.5" customHeight="1">
      <c r="A284" s="27"/>
      <c r="B284" s="89" t="s">
        <v>356</v>
      </c>
      <c r="C284" s="90" t="s">
        <v>28</v>
      </c>
      <c r="D284" s="25">
        <v>1.25</v>
      </c>
      <c r="E284" s="25">
        <v>0</v>
      </c>
      <c r="F284" s="65">
        <f>E284/D284</f>
        <v>0</v>
      </c>
      <c r="G284" s="25" t="s">
        <v>810</v>
      </c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ht="13.5">
      <c r="A285" s="27"/>
      <c r="B285" s="126" t="s">
        <v>527</v>
      </c>
      <c r="C285" s="126"/>
      <c r="D285" s="126"/>
      <c r="E285" s="126"/>
      <c r="F285" s="126"/>
      <c r="G285" s="126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ht="53.25" customHeight="1">
      <c r="A286" s="27"/>
      <c r="B286" s="89" t="s">
        <v>528</v>
      </c>
      <c r="C286" s="25" t="s">
        <v>28</v>
      </c>
      <c r="D286" s="25">
        <v>100</v>
      </c>
      <c r="E286" s="25">
        <v>100</v>
      </c>
      <c r="F286" s="65">
        <f>E286/D286</f>
        <v>1</v>
      </c>
      <c r="G286" s="25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ht="15" customHeight="1">
      <c r="A287" s="27"/>
      <c r="B287" s="183" t="s">
        <v>854</v>
      </c>
      <c r="C287" s="183"/>
      <c r="D287" s="183"/>
      <c r="E287" s="183"/>
      <c r="F287" s="183"/>
      <c r="G287" s="183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ht="42.75" customHeight="1">
      <c r="A288" s="27"/>
      <c r="B288" s="89" t="s">
        <v>529</v>
      </c>
      <c r="C288" s="25" t="s">
        <v>136</v>
      </c>
      <c r="D288" s="25">
        <v>12.4</v>
      </c>
      <c r="E288" s="25">
        <v>14.6</v>
      </c>
      <c r="F288" s="65">
        <f>E288/D288</f>
        <v>1.1774193548387095</v>
      </c>
      <c r="G288" s="25" t="s">
        <v>811</v>
      </c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>
      <c r="A289" s="29" t="s">
        <v>156</v>
      </c>
      <c r="B289" s="66" t="s">
        <v>157</v>
      </c>
      <c r="C289" s="28"/>
      <c r="D289" s="28"/>
      <c r="E289" s="28"/>
      <c r="F289" s="68">
        <f>(400%+F297)/5</f>
        <v>0.97142857142857131</v>
      </c>
      <c r="G289" s="28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ht="13.5">
      <c r="A290" s="27"/>
      <c r="B290" s="126" t="s">
        <v>722</v>
      </c>
      <c r="C290" s="126"/>
      <c r="D290" s="126"/>
      <c r="E290" s="126"/>
      <c r="F290" s="126"/>
      <c r="G290" s="126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ht="51">
      <c r="A291" s="89"/>
      <c r="B291" s="89" t="s">
        <v>723</v>
      </c>
      <c r="C291" s="25" t="s">
        <v>28</v>
      </c>
      <c r="D291" s="25">
        <v>100</v>
      </c>
      <c r="E291" s="43">
        <v>100</v>
      </c>
      <c r="F291" s="65">
        <f>E291/D291</f>
        <v>1</v>
      </c>
      <c r="G291" s="25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ht="68.25" customHeight="1">
      <c r="A292" s="89"/>
      <c r="B292" s="89" t="s">
        <v>724</v>
      </c>
      <c r="C292" s="25" t="s">
        <v>28</v>
      </c>
      <c r="D292" s="25">
        <v>100</v>
      </c>
      <c r="E292" s="25">
        <v>100</v>
      </c>
      <c r="F292" s="65">
        <f>E292/D292</f>
        <v>1</v>
      </c>
      <c r="G292" s="25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ht="15.75" customHeight="1">
      <c r="A293" s="89"/>
      <c r="B293" s="184" t="s">
        <v>855</v>
      </c>
      <c r="C293" s="184"/>
      <c r="D293" s="184"/>
      <c r="E293" s="184"/>
      <c r="F293" s="184"/>
      <c r="G293" s="184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ht="46.5" customHeight="1">
      <c r="A294" s="89"/>
      <c r="B294" s="89" t="s">
        <v>725</v>
      </c>
      <c r="C294" s="25" t="s">
        <v>28</v>
      </c>
      <c r="D294" s="156" t="s">
        <v>233</v>
      </c>
      <c r="E294" s="25">
        <v>100</v>
      </c>
      <c r="F294" s="65">
        <f>E294/D294</f>
        <v>1</v>
      </c>
      <c r="G294" s="25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ht="38.25">
      <c r="A295" s="89"/>
      <c r="B295" s="89" t="s">
        <v>726</v>
      </c>
      <c r="C295" s="25" t="s">
        <v>28</v>
      </c>
      <c r="D295" s="156" t="s">
        <v>233</v>
      </c>
      <c r="E295" s="25">
        <v>100</v>
      </c>
      <c r="F295" s="65">
        <f>E295/D295</f>
        <v>1</v>
      </c>
      <c r="G295" s="25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ht="17.25" customHeight="1">
      <c r="A296" s="89"/>
      <c r="B296" s="184" t="s">
        <v>856</v>
      </c>
      <c r="C296" s="184"/>
      <c r="D296" s="184"/>
      <c r="E296" s="184"/>
      <c r="F296" s="184"/>
      <c r="G296" s="184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ht="33.75" customHeight="1">
      <c r="A297" s="89"/>
      <c r="B297" s="89" t="s">
        <v>727</v>
      </c>
      <c r="C297" s="25" t="s">
        <v>728</v>
      </c>
      <c r="D297" s="156" t="s">
        <v>813</v>
      </c>
      <c r="E297" s="25">
        <v>6</v>
      </c>
      <c r="F297" s="65">
        <f>E297/D297</f>
        <v>0.8571428571428571</v>
      </c>
      <c r="G297" s="25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>
      <c r="A298" s="33" t="s">
        <v>73</v>
      </c>
      <c r="B298" s="144" t="s">
        <v>76</v>
      </c>
      <c r="C298" s="26"/>
      <c r="D298" s="26"/>
      <c r="E298" s="26"/>
      <c r="F298" s="161">
        <v>1</v>
      </c>
      <c r="G298" s="26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ht="16.5" customHeight="1">
      <c r="A299" s="89"/>
      <c r="B299" s="126" t="s">
        <v>749</v>
      </c>
      <c r="C299" s="126"/>
      <c r="D299" s="126"/>
      <c r="E299" s="126"/>
      <c r="F299" s="126"/>
      <c r="G299" s="126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28.5" customHeight="1">
      <c r="A300" s="27"/>
      <c r="B300" s="89" t="s">
        <v>750</v>
      </c>
      <c r="C300" s="25" t="s">
        <v>28</v>
      </c>
      <c r="D300" s="25">
        <v>3</v>
      </c>
      <c r="E300" s="159">
        <v>4.4000000000000004</v>
      </c>
      <c r="F300" s="65">
        <f>E300/D300</f>
        <v>1.4666666666666668</v>
      </c>
      <c r="G300" s="25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25.5">
      <c r="A301" s="29" t="s">
        <v>159</v>
      </c>
      <c r="B301" s="66" t="s">
        <v>158</v>
      </c>
      <c r="C301" s="28"/>
      <c r="D301" s="28"/>
      <c r="E301" s="28"/>
      <c r="F301" s="68">
        <f>(300%+F305+F306+F307+F308+F309+F312)/9</f>
        <v>0.91988241773467627</v>
      </c>
      <c r="G301" s="28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ht="15.75" customHeight="1">
      <c r="A302" s="27"/>
      <c r="B302" s="126" t="s">
        <v>755</v>
      </c>
      <c r="C302" s="126"/>
      <c r="D302" s="126"/>
      <c r="E302" s="126"/>
      <c r="F302" s="126"/>
      <c r="G302" s="126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38.25">
      <c r="A303" s="69"/>
      <c r="B303" s="89" t="s">
        <v>160</v>
      </c>
      <c r="C303" s="25" t="s">
        <v>28</v>
      </c>
      <c r="D303" s="25">
        <v>6.0000000000000001E-3</v>
      </c>
      <c r="E303" s="159">
        <v>2.5000000000000001E-2</v>
      </c>
      <c r="F303" s="65">
        <f>E303/D303</f>
        <v>4.166666666666667</v>
      </c>
      <c r="G303" s="25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ht="15.75" customHeight="1">
      <c r="A304" s="69"/>
      <c r="B304" s="185" t="s">
        <v>748</v>
      </c>
      <c r="C304" s="186"/>
      <c r="D304" s="186"/>
      <c r="E304" s="186"/>
      <c r="F304" s="186"/>
      <c r="G304" s="18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ht="24" customHeight="1">
      <c r="A305" s="89"/>
      <c r="B305" s="89" t="s">
        <v>173</v>
      </c>
      <c r="C305" s="25" t="s">
        <v>161</v>
      </c>
      <c r="D305" s="159">
        <v>867.6</v>
      </c>
      <c r="E305" s="159">
        <v>982.4</v>
      </c>
      <c r="F305" s="65">
        <f>D305/E305</f>
        <v>0.88314332247557004</v>
      </c>
      <c r="G305" s="25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26.25" customHeight="1">
      <c r="A306" s="89"/>
      <c r="B306" s="89" t="s">
        <v>162</v>
      </c>
      <c r="C306" s="25" t="s">
        <v>163</v>
      </c>
      <c r="D306" s="159">
        <v>0.25</v>
      </c>
      <c r="E306" s="159">
        <v>0.28999999999999998</v>
      </c>
      <c r="F306" s="65">
        <f t="shared" ref="F306:F311" si="3">D306/E306</f>
        <v>0.86206896551724144</v>
      </c>
      <c r="G306" s="25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25.5">
      <c r="A307" s="89"/>
      <c r="B307" s="89" t="s">
        <v>164</v>
      </c>
      <c r="C307" s="25" t="s">
        <v>165</v>
      </c>
      <c r="D307" s="159">
        <v>27.83</v>
      </c>
      <c r="E307" s="159">
        <v>27.94</v>
      </c>
      <c r="F307" s="65">
        <f t="shared" si="3"/>
        <v>0.99606299212598415</v>
      </c>
      <c r="G307" s="159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ht="26.25" customHeight="1">
      <c r="A308" s="89"/>
      <c r="B308" s="89" t="s">
        <v>166</v>
      </c>
      <c r="C308" s="25" t="s">
        <v>165</v>
      </c>
      <c r="D308" s="166">
        <v>42.5</v>
      </c>
      <c r="E308" s="166">
        <v>48.8</v>
      </c>
      <c r="F308" s="65">
        <f t="shared" si="3"/>
        <v>0.87090163934426235</v>
      </c>
      <c r="G308" s="159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ht="25.5">
      <c r="A309" s="89"/>
      <c r="B309" s="89" t="s">
        <v>167</v>
      </c>
      <c r="C309" s="25" t="s">
        <v>168</v>
      </c>
      <c r="D309" s="159">
        <v>148.9</v>
      </c>
      <c r="E309" s="159">
        <v>152.6</v>
      </c>
      <c r="F309" s="158">
        <f t="shared" si="3"/>
        <v>0.97575360419397128</v>
      </c>
      <c r="G309" s="25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ht="27" customHeight="1">
      <c r="A310" s="89"/>
      <c r="B310" s="89" t="s">
        <v>169</v>
      </c>
      <c r="C310" s="25" t="s">
        <v>163</v>
      </c>
      <c r="D310" s="159">
        <v>0.2</v>
      </c>
      <c r="E310" s="159">
        <v>0.2</v>
      </c>
      <c r="F310" s="158">
        <f>D310/E310</f>
        <v>1</v>
      </c>
      <c r="G310" s="25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ht="27" customHeight="1">
      <c r="A311" s="89"/>
      <c r="B311" s="89" t="s">
        <v>170</v>
      </c>
      <c r="C311" s="25" t="s">
        <v>171</v>
      </c>
      <c r="D311" s="159">
        <v>0.75</v>
      </c>
      <c r="E311" s="159">
        <v>0.68</v>
      </c>
      <c r="F311" s="65">
        <f t="shared" si="3"/>
        <v>1.1029411764705881</v>
      </c>
      <c r="G311" s="25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ht="27" customHeight="1">
      <c r="A312" s="89"/>
      <c r="B312" s="89" t="s">
        <v>172</v>
      </c>
      <c r="C312" s="25" t="s">
        <v>171</v>
      </c>
      <c r="D312" s="159">
        <v>1.23</v>
      </c>
      <c r="E312" s="159">
        <v>1.78</v>
      </c>
      <c r="F312" s="158">
        <f>D312/E312</f>
        <v>0.6910112359550562</v>
      </c>
      <c r="G312" s="25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ht="25.5">
      <c r="A313" s="151" t="s">
        <v>75</v>
      </c>
      <c r="B313" s="66" t="s">
        <v>78</v>
      </c>
      <c r="C313" s="28"/>
      <c r="D313" s="28"/>
      <c r="E313" s="28"/>
      <c r="F313" s="68">
        <f>(F315+100%)/2</f>
        <v>0.95679012345679015</v>
      </c>
      <c r="G313" s="28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ht="27.75" customHeight="1">
      <c r="A314" s="188"/>
      <c r="B314" s="189" t="s">
        <v>576</v>
      </c>
      <c r="C314" s="189"/>
      <c r="D314" s="189"/>
      <c r="E314" s="189"/>
      <c r="F314" s="189"/>
      <c r="G314" s="189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ht="40.5" customHeight="1">
      <c r="A315" s="188"/>
      <c r="B315" s="155" t="s">
        <v>329</v>
      </c>
      <c r="C315" s="43" t="s">
        <v>28</v>
      </c>
      <c r="D315" s="43">
        <v>8.1</v>
      </c>
      <c r="E315" s="159">
        <v>7.4</v>
      </c>
      <c r="F315" s="165">
        <f>E315/D315</f>
        <v>0.91358024691358031</v>
      </c>
      <c r="G315" s="25" t="s">
        <v>814</v>
      </c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ht="13.5">
      <c r="A316" s="188"/>
      <c r="B316" s="189" t="s">
        <v>577</v>
      </c>
      <c r="C316" s="189"/>
      <c r="D316" s="189"/>
      <c r="E316" s="189"/>
      <c r="F316" s="189"/>
      <c r="G316" s="189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>
      <c r="A317" s="27"/>
      <c r="B317" s="89" t="s">
        <v>578</v>
      </c>
      <c r="C317" s="25" t="s">
        <v>174</v>
      </c>
      <c r="D317" s="25">
        <v>0</v>
      </c>
      <c r="E317" s="25">
        <v>0</v>
      </c>
      <c r="F317" s="65">
        <v>1</v>
      </c>
      <c r="G317" s="25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ht="25.5">
      <c r="A318" s="29" t="s">
        <v>175</v>
      </c>
      <c r="B318" s="66" t="s">
        <v>735</v>
      </c>
      <c r="C318" s="28"/>
      <c r="D318" s="28"/>
      <c r="E318" s="28"/>
      <c r="F318" s="68">
        <f>(300%+F320+F328+F323)/6</f>
        <v>0.68008658008658018</v>
      </c>
      <c r="G318" s="28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ht="16.5" customHeight="1">
      <c r="A319" s="27"/>
      <c r="B319" s="126" t="s">
        <v>573</v>
      </c>
      <c r="C319" s="126"/>
      <c r="D319" s="126"/>
      <c r="E319" s="126"/>
      <c r="F319" s="126"/>
      <c r="G319" s="126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ht="42" customHeight="1">
      <c r="A320" s="27"/>
      <c r="B320" s="89" t="s">
        <v>574</v>
      </c>
      <c r="C320" s="25" t="s">
        <v>29</v>
      </c>
      <c r="D320" s="25">
        <v>33</v>
      </c>
      <c r="E320" s="159">
        <v>30</v>
      </c>
      <c r="F320" s="65">
        <f>E320/D320</f>
        <v>0.90909090909090906</v>
      </c>
      <c r="G320" s="25" t="s">
        <v>575</v>
      </c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ht="27" customHeight="1">
      <c r="A321" s="27"/>
      <c r="B321" s="89" t="s">
        <v>330</v>
      </c>
      <c r="C321" s="25" t="s">
        <v>28</v>
      </c>
      <c r="D321" s="25">
        <v>82.9</v>
      </c>
      <c r="E321" s="159">
        <v>83.2</v>
      </c>
      <c r="F321" s="65">
        <f>E321/D321</f>
        <v>1.0036188178528347</v>
      </c>
      <c r="G321" s="25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ht="15" customHeight="1">
      <c r="A322" s="27"/>
      <c r="B322" s="126" t="s">
        <v>332</v>
      </c>
      <c r="C322" s="126"/>
      <c r="D322" s="126"/>
      <c r="E322" s="126"/>
      <c r="F322" s="126"/>
      <c r="G322" s="126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ht="38.25">
      <c r="A323" s="27"/>
      <c r="B323" s="89" t="s">
        <v>331</v>
      </c>
      <c r="C323" s="25" t="s">
        <v>28</v>
      </c>
      <c r="D323" s="25">
        <v>100</v>
      </c>
      <c r="E323" s="25">
        <v>0</v>
      </c>
      <c r="F323" s="65">
        <v>0</v>
      </c>
      <c r="G323" s="25" t="s">
        <v>846</v>
      </c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ht="16.5" customHeight="1">
      <c r="A324" s="27"/>
      <c r="B324" s="126" t="s">
        <v>176</v>
      </c>
      <c r="C324" s="126"/>
      <c r="D324" s="126"/>
      <c r="E324" s="126"/>
      <c r="F324" s="126"/>
      <c r="G324" s="126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ht="25.5">
      <c r="A325" s="27"/>
      <c r="B325" s="89" t="s">
        <v>333</v>
      </c>
      <c r="C325" s="25" t="s">
        <v>29</v>
      </c>
      <c r="D325" s="25">
        <v>10</v>
      </c>
      <c r="E325" s="25">
        <v>12</v>
      </c>
      <c r="F325" s="65">
        <f>E325/D325</f>
        <v>1.2</v>
      </c>
      <c r="G325" s="25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ht="13.5">
      <c r="A326" s="27"/>
      <c r="B326" s="126" t="s">
        <v>857</v>
      </c>
      <c r="C326" s="126"/>
      <c r="D326" s="126"/>
      <c r="E326" s="126"/>
      <c r="F326" s="126"/>
      <c r="G326" s="126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ht="26.25" customHeight="1">
      <c r="A327" s="27"/>
      <c r="B327" s="89" t="s">
        <v>177</v>
      </c>
      <c r="C327" s="25" t="s">
        <v>29</v>
      </c>
      <c r="D327" s="25">
        <v>21</v>
      </c>
      <c r="E327" s="25">
        <v>21</v>
      </c>
      <c r="F327" s="65">
        <f>E327/D327</f>
        <v>1</v>
      </c>
      <c r="G327" s="25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ht="27.75" customHeight="1">
      <c r="A328" s="27"/>
      <c r="B328" s="89" t="s">
        <v>334</v>
      </c>
      <c r="C328" s="25" t="s">
        <v>29</v>
      </c>
      <c r="D328" s="25">
        <v>70</v>
      </c>
      <c r="E328" s="25">
        <v>12</v>
      </c>
      <c r="F328" s="65">
        <f>E328/D328</f>
        <v>0.17142857142857143</v>
      </c>
      <c r="G328" s="25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ht="28.5" customHeight="1">
      <c r="A329" s="29" t="s">
        <v>178</v>
      </c>
      <c r="B329" s="66" t="s">
        <v>493</v>
      </c>
      <c r="C329" s="28"/>
      <c r="D329" s="28"/>
      <c r="E329" s="28"/>
      <c r="F329" s="68">
        <f>400%/4</f>
        <v>1</v>
      </c>
      <c r="G329" s="28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ht="16.5" customHeight="1">
      <c r="A330" s="27"/>
      <c r="B330" s="126" t="s">
        <v>579</v>
      </c>
      <c r="C330" s="126"/>
      <c r="D330" s="126"/>
      <c r="E330" s="126"/>
      <c r="F330" s="126"/>
      <c r="G330" s="126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ht="27" customHeight="1">
      <c r="A331" s="27"/>
      <c r="B331" s="89" t="s">
        <v>703</v>
      </c>
      <c r="C331" s="25" t="s">
        <v>28</v>
      </c>
      <c r="D331" s="25">
        <v>78.599999999999994</v>
      </c>
      <c r="E331" s="25">
        <v>78.599999999999994</v>
      </c>
      <c r="F331" s="65">
        <f>E331/D331</f>
        <v>1</v>
      </c>
      <c r="G331" s="25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ht="27" customHeight="1">
      <c r="A332" s="27"/>
      <c r="B332" s="89" t="s">
        <v>704</v>
      </c>
      <c r="C332" s="25" t="s">
        <v>28</v>
      </c>
      <c r="D332" s="25">
        <v>26.6</v>
      </c>
      <c r="E332" s="25">
        <v>26.6</v>
      </c>
      <c r="F332" s="65">
        <f>E332/D332</f>
        <v>1</v>
      </c>
      <c r="G332" s="25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ht="15" customHeight="1">
      <c r="A333" s="27"/>
      <c r="B333" s="126" t="s">
        <v>732</v>
      </c>
      <c r="C333" s="126"/>
      <c r="D333" s="126"/>
      <c r="E333" s="126"/>
      <c r="F333" s="126"/>
      <c r="G333" s="126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ht="13.5" customHeight="1">
      <c r="A334" s="27"/>
      <c r="B334" s="89" t="s">
        <v>705</v>
      </c>
      <c r="C334" s="25" t="s">
        <v>29</v>
      </c>
      <c r="D334" s="25">
        <v>1</v>
      </c>
      <c r="E334" s="25">
        <v>1</v>
      </c>
      <c r="F334" s="65">
        <f>E334/D334</f>
        <v>1</v>
      </c>
      <c r="G334" s="25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ht="15" customHeight="1">
      <c r="A335" s="27"/>
      <c r="B335" s="126" t="s">
        <v>733</v>
      </c>
      <c r="C335" s="126"/>
      <c r="D335" s="126"/>
      <c r="E335" s="126"/>
      <c r="F335" s="126"/>
      <c r="G335" s="126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ht="16.5" customHeight="1">
      <c r="A336" s="27"/>
      <c r="B336" s="89" t="s">
        <v>734</v>
      </c>
      <c r="C336" s="25" t="s">
        <v>29</v>
      </c>
      <c r="D336" s="25">
        <v>1</v>
      </c>
      <c r="E336" s="25">
        <v>1</v>
      </c>
      <c r="F336" s="65">
        <f>E336/D336</f>
        <v>1</v>
      </c>
      <c r="G336" s="25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16384" ht="16.5" customHeight="1">
      <c r="A337" s="151" t="s">
        <v>77</v>
      </c>
      <c r="B337" s="66" t="s">
        <v>466</v>
      </c>
      <c r="C337" s="151"/>
      <c r="D337" s="28"/>
      <c r="E337" s="151"/>
      <c r="F337" s="170">
        <f>F339</f>
        <v>1.5808823529411764</v>
      </c>
      <c r="G337" s="151"/>
      <c r="H337" s="26"/>
      <c r="I337" s="33"/>
      <c r="J337" s="26"/>
      <c r="K337" s="33"/>
      <c r="L337" s="26"/>
      <c r="M337" s="33"/>
      <c r="N337" s="26"/>
      <c r="O337" s="33"/>
      <c r="P337" s="26"/>
      <c r="Q337" s="33"/>
      <c r="R337" s="26"/>
      <c r="S337" s="33"/>
      <c r="T337" s="26"/>
      <c r="U337" s="33"/>
      <c r="V337" s="26"/>
      <c r="W337" s="33"/>
      <c r="X337" s="26"/>
      <c r="Y337" s="33"/>
      <c r="Z337" s="26"/>
      <c r="AA337" s="33"/>
      <c r="AB337" s="26"/>
      <c r="AC337" s="33"/>
      <c r="AD337" s="26"/>
      <c r="AE337" s="33"/>
      <c r="AF337" s="26"/>
      <c r="AG337" s="33"/>
      <c r="AH337" s="26"/>
      <c r="AI337" s="33"/>
      <c r="AJ337" s="26"/>
      <c r="AK337" s="33"/>
      <c r="AL337" s="26"/>
      <c r="AM337" s="33"/>
      <c r="AN337" s="26"/>
      <c r="AO337" s="33"/>
      <c r="AP337" s="26"/>
      <c r="AQ337" s="33"/>
      <c r="AR337" s="26"/>
      <c r="AS337" s="33"/>
      <c r="AT337" s="26"/>
      <c r="AU337" s="33"/>
      <c r="AV337" s="26"/>
      <c r="AW337" s="33"/>
      <c r="AX337" s="26"/>
      <c r="AY337" s="33"/>
      <c r="AZ337" s="26"/>
      <c r="BA337" s="33"/>
      <c r="BB337" s="26"/>
      <c r="BC337" s="33"/>
      <c r="BD337" s="26"/>
      <c r="BE337" s="33"/>
      <c r="BF337" s="26"/>
      <c r="BG337" s="33"/>
      <c r="BH337" s="26"/>
      <c r="BI337" s="33"/>
      <c r="BJ337" s="26"/>
      <c r="BK337" s="33"/>
      <c r="BL337" s="26"/>
      <c r="BM337" s="33"/>
      <c r="BN337" s="26"/>
      <c r="BO337" s="33"/>
      <c r="BP337" s="26"/>
      <c r="BQ337" s="33"/>
      <c r="BR337" s="26"/>
      <c r="BS337" s="33"/>
      <c r="BT337" s="26"/>
      <c r="BU337" s="33"/>
      <c r="BV337" s="26"/>
      <c r="BW337" s="33"/>
      <c r="BX337" s="26"/>
      <c r="BY337" s="33"/>
      <c r="BZ337" s="26"/>
      <c r="CA337" s="33"/>
      <c r="CB337" s="26"/>
      <c r="CC337" s="33"/>
      <c r="CD337" s="26"/>
      <c r="CE337" s="33"/>
      <c r="CF337" s="26"/>
      <c r="CG337" s="33"/>
      <c r="CH337" s="26"/>
      <c r="CI337" s="33"/>
      <c r="CJ337" s="26"/>
      <c r="CK337" s="33"/>
      <c r="CL337" s="26"/>
      <c r="CM337" s="33"/>
      <c r="CN337" s="26"/>
      <c r="CO337" s="33"/>
      <c r="CP337" s="26"/>
      <c r="CQ337" s="33"/>
      <c r="CR337" s="26"/>
      <c r="CS337" s="33"/>
      <c r="CT337" s="26"/>
      <c r="CU337" s="33"/>
      <c r="CV337" s="26"/>
      <c r="CW337" s="33"/>
      <c r="CX337" s="26"/>
      <c r="CY337" s="33"/>
      <c r="CZ337" s="26"/>
      <c r="DA337" s="33"/>
      <c r="DB337" s="26"/>
      <c r="DC337" s="33"/>
      <c r="DD337" s="26"/>
      <c r="DE337" s="33"/>
      <c r="DF337" s="26"/>
      <c r="DG337" s="33"/>
      <c r="DH337" s="26"/>
      <c r="DI337" s="33"/>
      <c r="DJ337" s="26"/>
      <c r="DK337" s="33"/>
      <c r="DL337" s="26"/>
      <c r="DM337" s="33"/>
      <c r="DN337" s="26"/>
      <c r="DO337" s="33"/>
      <c r="DP337" s="26"/>
      <c r="DQ337" s="33"/>
      <c r="DR337" s="26"/>
      <c r="DS337" s="33"/>
      <c r="DT337" s="26"/>
      <c r="DU337" s="33"/>
      <c r="DV337" s="26"/>
      <c r="DW337" s="33"/>
      <c r="DX337" s="26"/>
      <c r="DY337" s="33"/>
      <c r="DZ337" s="26"/>
      <c r="EA337" s="33"/>
      <c r="EB337" s="26"/>
      <c r="EC337" s="33"/>
      <c r="ED337" s="26"/>
      <c r="EE337" s="33"/>
      <c r="EF337" s="26"/>
      <c r="EG337" s="33"/>
      <c r="EH337" s="26"/>
      <c r="EI337" s="33"/>
      <c r="EJ337" s="26"/>
      <c r="EK337" s="33"/>
      <c r="EL337" s="26"/>
      <c r="EM337" s="33"/>
      <c r="EN337" s="26"/>
      <c r="EO337" s="33"/>
      <c r="EP337" s="26"/>
      <c r="EQ337" s="33"/>
      <c r="ER337" s="26"/>
      <c r="ES337" s="33"/>
      <c r="ET337" s="26"/>
      <c r="EU337" s="33"/>
      <c r="EV337" s="26"/>
      <c r="EW337" s="33"/>
      <c r="EX337" s="26"/>
      <c r="EY337" s="33"/>
      <c r="EZ337" s="26"/>
      <c r="FA337" s="33"/>
      <c r="FB337" s="26"/>
      <c r="FC337" s="33"/>
      <c r="FD337" s="26"/>
      <c r="FE337" s="33"/>
      <c r="FF337" s="26"/>
      <c r="FG337" s="33"/>
      <c r="FH337" s="26"/>
      <c r="FI337" s="33"/>
      <c r="FJ337" s="26"/>
      <c r="FK337" s="33"/>
      <c r="FL337" s="26"/>
      <c r="FM337" s="33"/>
      <c r="FN337" s="26"/>
      <c r="FO337" s="33"/>
      <c r="FP337" s="26"/>
      <c r="FQ337" s="33"/>
      <c r="FR337" s="26"/>
      <c r="FS337" s="33"/>
      <c r="FT337" s="26"/>
      <c r="FU337" s="33"/>
      <c r="FV337" s="26"/>
      <c r="FW337" s="33"/>
      <c r="FX337" s="26"/>
      <c r="FY337" s="33"/>
      <c r="FZ337" s="26"/>
      <c r="GA337" s="33"/>
      <c r="GB337" s="26"/>
      <c r="GC337" s="33"/>
      <c r="GD337" s="26"/>
      <c r="GE337" s="33"/>
      <c r="GF337" s="26"/>
      <c r="GG337" s="33"/>
      <c r="GH337" s="26"/>
      <c r="GI337" s="33"/>
      <c r="GJ337" s="26"/>
      <c r="GK337" s="33"/>
      <c r="GL337" s="26"/>
      <c r="GM337" s="33"/>
      <c r="GN337" s="26"/>
      <c r="GO337" s="33"/>
      <c r="GP337" s="26"/>
      <c r="GQ337" s="33"/>
      <c r="GR337" s="26"/>
      <c r="GS337" s="33"/>
      <c r="GT337" s="26"/>
      <c r="GU337" s="33"/>
      <c r="GV337" s="26"/>
      <c r="GW337" s="33"/>
      <c r="GX337" s="26"/>
      <c r="GY337" s="33"/>
      <c r="GZ337" s="26"/>
      <c r="HA337" s="33"/>
      <c r="HB337" s="26"/>
      <c r="HC337" s="33"/>
      <c r="HD337" s="26"/>
      <c r="HE337" s="33"/>
      <c r="HF337" s="26"/>
      <c r="HG337" s="33"/>
      <c r="HH337" s="26"/>
      <c r="HI337" s="33"/>
      <c r="HJ337" s="26"/>
      <c r="HK337" s="33"/>
      <c r="HL337" s="26"/>
      <c r="HM337" s="33"/>
      <c r="HN337" s="26"/>
      <c r="HO337" s="33"/>
      <c r="HP337" s="26"/>
      <c r="HQ337" s="33"/>
      <c r="HR337" s="26"/>
      <c r="HS337" s="33"/>
      <c r="HT337" s="26"/>
      <c r="HU337" s="33"/>
      <c r="HV337" s="26"/>
      <c r="HW337" s="33"/>
      <c r="HX337" s="26"/>
      <c r="HY337" s="33"/>
      <c r="HZ337" s="26"/>
      <c r="IA337" s="33"/>
      <c r="IB337" s="26"/>
      <c r="IC337" s="33"/>
      <c r="ID337" s="26"/>
      <c r="IE337" s="33"/>
      <c r="IF337" s="26"/>
      <c r="IG337" s="33"/>
      <c r="IH337" s="26"/>
      <c r="II337" s="33"/>
      <c r="IJ337" s="26"/>
      <c r="IK337" s="33"/>
      <c r="IL337" s="26"/>
      <c r="IM337" s="33"/>
      <c r="IN337" s="26"/>
      <c r="IO337" s="33"/>
      <c r="IP337" s="26"/>
      <c r="IQ337" s="33"/>
      <c r="IR337" s="26"/>
      <c r="IS337" s="33"/>
      <c r="IT337" s="26"/>
      <c r="IU337" s="33"/>
      <c r="IV337" s="26"/>
      <c r="IW337" s="33"/>
      <c r="IX337" s="26"/>
      <c r="IY337" s="33"/>
      <c r="IZ337" s="26"/>
      <c r="JA337" s="33"/>
      <c r="JB337" s="26"/>
      <c r="JC337" s="33"/>
      <c r="JD337" s="26"/>
      <c r="JE337" s="33"/>
      <c r="JF337" s="26"/>
      <c r="JG337" s="33"/>
      <c r="JH337" s="26"/>
      <c r="JI337" s="33"/>
      <c r="JJ337" s="26"/>
      <c r="JK337" s="33"/>
      <c r="JL337" s="26"/>
      <c r="JM337" s="33"/>
      <c r="JN337" s="26"/>
      <c r="JO337" s="33"/>
      <c r="JP337" s="26"/>
      <c r="JQ337" s="33"/>
      <c r="JR337" s="26"/>
      <c r="JS337" s="33"/>
      <c r="JT337" s="26"/>
      <c r="JU337" s="33"/>
      <c r="JV337" s="26"/>
      <c r="JW337" s="33"/>
      <c r="JX337" s="26"/>
      <c r="JY337" s="33"/>
      <c r="JZ337" s="26"/>
      <c r="KA337" s="33"/>
      <c r="KB337" s="26"/>
      <c r="KC337" s="33"/>
      <c r="KD337" s="26"/>
      <c r="KE337" s="33"/>
      <c r="KF337" s="26"/>
      <c r="KG337" s="33"/>
      <c r="KH337" s="26"/>
      <c r="KI337" s="33"/>
      <c r="KJ337" s="26"/>
      <c r="KK337" s="33"/>
      <c r="KL337" s="26"/>
      <c r="KM337" s="33"/>
      <c r="KN337" s="26"/>
      <c r="KO337" s="33"/>
      <c r="KP337" s="26"/>
      <c r="KQ337" s="33"/>
      <c r="KR337" s="26"/>
      <c r="KS337" s="33"/>
      <c r="KT337" s="26"/>
      <c r="KU337" s="33"/>
      <c r="KV337" s="26"/>
      <c r="KW337" s="33"/>
      <c r="KX337" s="26"/>
      <c r="KY337" s="33"/>
      <c r="KZ337" s="26"/>
      <c r="LA337" s="33"/>
      <c r="LB337" s="26"/>
      <c r="LC337" s="33"/>
      <c r="LD337" s="26"/>
      <c r="LE337" s="33"/>
      <c r="LF337" s="26"/>
      <c r="LG337" s="33"/>
      <c r="LH337" s="26"/>
      <c r="LI337" s="33"/>
      <c r="LJ337" s="26"/>
      <c r="LK337" s="33"/>
      <c r="LL337" s="26"/>
      <c r="LM337" s="33"/>
      <c r="LN337" s="26"/>
      <c r="LO337" s="33"/>
      <c r="LP337" s="26"/>
      <c r="LQ337" s="33"/>
      <c r="LR337" s="26"/>
      <c r="LS337" s="33"/>
      <c r="LT337" s="26"/>
      <c r="LU337" s="33"/>
      <c r="LV337" s="26"/>
      <c r="LW337" s="33"/>
      <c r="LX337" s="26"/>
      <c r="LY337" s="33"/>
      <c r="LZ337" s="26"/>
      <c r="MA337" s="33"/>
      <c r="MB337" s="26"/>
      <c r="MC337" s="33"/>
      <c r="MD337" s="26"/>
      <c r="ME337" s="33"/>
      <c r="MF337" s="26"/>
      <c r="MG337" s="33"/>
      <c r="MH337" s="26"/>
      <c r="MI337" s="33"/>
      <c r="MJ337" s="26"/>
      <c r="MK337" s="33"/>
      <c r="ML337" s="26"/>
      <c r="MM337" s="33"/>
      <c r="MN337" s="26"/>
      <c r="MO337" s="33"/>
      <c r="MP337" s="26"/>
      <c r="MQ337" s="33"/>
      <c r="MR337" s="26"/>
      <c r="MS337" s="33"/>
      <c r="MT337" s="26"/>
      <c r="MU337" s="33"/>
      <c r="MV337" s="26"/>
      <c r="MW337" s="33"/>
      <c r="MX337" s="26"/>
      <c r="MY337" s="33"/>
      <c r="MZ337" s="26"/>
      <c r="NA337" s="33"/>
      <c r="NB337" s="26"/>
      <c r="NC337" s="33"/>
      <c r="ND337" s="26"/>
      <c r="NE337" s="33"/>
      <c r="NF337" s="26"/>
      <c r="NG337" s="33"/>
      <c r="NH337" s="26"/>
      <c r="NI337" s="33"/>
      <c r="NJ337" s="26"/>
      <c r="NK337" s="33"/>
      <c r="NL337" s="26"/>
      <c r="NM337" s="33"/>
      <c r="NN337" s="26"/>
      <c r="NO337" s="33"/>
      <c r="NP337" s="26"/>
      <c r="NQ337" s="33"/>
      <c r="NR337" s="26"/>
      <c r="NS337" s="33"/>
      <c r="NT337" s="26"/>
      <c r="NU337" s="33"/>
      <c r="NV337" s="26"/>
      <c r="NW337" s="33"/>
      <c r="NX337" s="26"/>
      <c r="NY337" s="33"/>
      <c r="NZ337" s="26"/>
      <c r="OA337" s="33"/>
      <c r="OB337" s="26"/>
      <c r="OC337" s="33"/>
      <c r="OD337" s="26"/>
      <c r="OE337" s="33"/>
      <c r="OF337" s="26"/>
      <c r="OG337" s="33"/>
      <c r="OH337" s="26"/>
      <c r="OI337" s="33"/>
      <c r="OJ337" s="26"/>
      <c r="OK337" s="33"/>
      <c r="OL337" s="26"/>
      <c r="OM337" s="33"/>
      <c r="ON337" s="26"/>
      <c r="OO337" s="33"/>
      <c r="OP337" s="26"/>
      <c r="OQ337" s="33"/>
      <c r="OR337" s="26"/>
      <c r="OS337" s="33"/>
      <c r="OT337" s="26"/>
      <c r="OU337" s="33"/>
      <c r="OV337" s="26"/>
      <c r="OW337" s="33"/>
      <c r="OX337" s="26"/>
      <c r="OY337" s="33"/>
      <c r="OZ337" s="26"/>
      <c r="PA337" s="33"/>
      <c r="PB337" s="26"/>
      <c r="PC337" s="33"/>
      <c r="PD337" s="26"/>
      <c r="PE337" s="33"/>
      <c r="PF337" s="26"/>
      <c r="PG337" s="33"/>
      <c r="PH337" s="26"/>
      <c r="PI337" s="33"/>
      <c r="PJ337" s="26"/>
      <c r="PK337" s="33"/>
      <c r="PL337" s="26"/>
      <c r="PM337" s="33"/>
      <c r="PN337" s="26"/>
      <c r="PO337" s="33"/>
      <c r="PP337" s="26"/>
      <c r="PQ337" s="33"/>
      <c r="PR337" s="26"/>
      <c r="PS337" s="33"/>
      <c r="PT337" s="26"/>
      <c r="PU337" s="33"/>
      <c r="PV337" s="26"/>
      <c r="PW337" s="33"/>
      <c r="PX337" s="26"/>
      <c r="PY337" s="33"/>
      <c r="PZ337" s="26"/>
      <c r="QA337" s="33"/>
      <c r="QB337" s="26"/>
      <c r="QC337" s="33"/>
      <c r="QD337" s="26"/>
      <c r="QE337" s="33"/>
      <c r="QF337" s="26"/>
      <c r="QG337" s="33"/>
      <c r="QH337" s="26"/>
      <c r="QI337" s="33"/>
      <c r="QJ337" s="26"/>
      <c r="QK337" s="33"/>
      <c r="QL337" s="26"/>
      <c r="QM337" s="33"/>
      <c r="QN337" s="26"/>
      <c r="QO337" s="33"/>
      <c r="QP337" s="26"/>
      <c r="QQ337" s="33"/>
      <c r="QR337" s="26"/>
      <c r="QS337" s="33"/>
      <c r="QT337" s="26"/>
      <c r="QU337" s="33"/>
      <c r="QV337" s="26"/>
      <c r="QW337" s="33"/>
      <c r="QX337" s="26"/>
      <c r="QY337" s="33"/>
      <c r="QZ337" s="26"/>
      <c r="RA337" s="33"/>
      <c r="RB337" s="26"/>
      <c r="RC337" s="33"/>
      <c r="RD337" s="26"/>
      <c r="RE337" s="33"/>
      <c r="RF337" s="26"/>
      <c r="RG337" s="33"/>
      <c r="RH337" s="26"/>
      <c r="RI337" s="33"/>
      <c r="RJ337" s="26"/>
      <c r="RK337" s="33"/>
      <c r="RL337" s="26"/>
      <c r="RM337" s="33"/>
      <c r="RN337" s="26"/>
      <c r="RO337" s="33"/>
      <c r="RP337" s="26"/>
      <c r="RQ337" s="33"/>
      <c r="RR337" s="26"/>
      <c r="RS337" s="33"/>
      <c r="RT337" s="26"/>
      <c r="RU337" s="33"/>
      <c r="RV337" s="26"/>
      <c r="RW337" s="33"/>
      <c r="RX337" s="26"/>
      <c r="RY337" s="33"/>
      <c r="RZ337" s="26"/>
      <c r="SA337" s="33"/>
      <c r="SB337" s="26"/>
      <c r="SC337" s="33"/>
      <c r="SD337" s="26"/>
      <c r="SE337" s="33"/>
      <c r="SF337" s="26"/>
      <c r="SG337" s="33"/>
      <c r="SH337" s="26"/>
      <c r="SI337" s="33"/>
      <c r="SJ337" s="26"/>
      <c r="SK337" s="33"/>
      <c r="SL337" s="26"/>
      <c r="SM337" s="33"/>
      <c r="SN337" s="26"/>
      <c r="SO337" s="33"/>
      <c r="SP337" s="26"/>
      <c r="SQ337" s="33"/>
      <c r="SR337" s="26"/>
      <c r="SS337" s="33"/>
      <c r="ST337" s="26"/>
      <c r="SU337" s="33"/>
      <c r="SV337" s="26"/>
      <c r="SW337" s="33"/>
      <c r="SX337" s="26"/>
      <c r="SY337" s="33"/>
      <c r="SZ337" s="26"/>
      <c r="TA337" s="33"/>
      <c r="TB337" s="26"/>
      <c r="TC337" s="33"/>
      <c r="TD337" s="26"/>
      <c r="TE337" s="33"/>
      <c r="TF337" s="26"/>
      <c r="TG337" s="33"/>
      <c r="TH337" s="26"/>
      <c r="TI337" s="33"/>
      <c r="TJ337" s="26"/>
      <c r="TK337" s="33"/>
      <c r="TL337" s="26"/>
      <c r="TM337" s="33"/>
      <c r="TN337" s="26"/>
      <c r="TO337" s="33"/>
      <c r="TP337" s="26"/>
      <c r="TQ337" s="33"/>
      <c r="TR337" s="26"/>
      <c r="TS337" s="33"/>
      <c r="TT337" s="26"/>
      <c r="TU337" s="33"/>
      <c r="TV337" s="26"/>
      <c r="TW337" s="33"/>
      <c r="TX337" s="26"/>
      <c r="TY337" s="33"/>
      <c r="TZ337" s="26"/>
      <c r="UA337" s="33"/>
      <c r="UB337" s="26"/>
      <c r="UC337" s="33"/>
      <c r="UD337" s="26"/>
      <c r="UE337" s="33"/>
      <c r="UF337" s="26"/>
      <c r="UG337" s="33"/>
      <c r="UH337" s="26"/>
      <c r="UI337" s="33"/>
      <c r="UJ337" s="26"/>
      <c r="UK337" s="33"/>
      <c r="UL337" s="26"/>
      <c r="UM337" s="33"/>
      <c r="UN337" s="26"/>
      <c r="UO337" s="33"/>
      <c r="UP337" s="26"/>
      <c r="UQ337" s="33"/>
      <c r="UR337" s="26"/>
      <c r="US337" s="33"/>
      <c r="UT337" s="26"/>
      <c r="UU337" s="33"/>
      <c r="UV337" s="26"/>
      <c r="UW337" s="33"/>
      <c r="UX337" s="26"/>
      <c r="UY337" s="33"/>
      <c r="UZ337" s="26"/>
      <c r="VA337" s="33"/>
      <c r="VB337" s="26"/>
      <c r="VC337" s="33"/>
      <c r="VD337" s="26"/>
      <c r="VE337" s="33"/>
      <c r="VF337" s="26"/>
      <c r="VG337" s="33"/>
      <c r="VH337" s="26"/>
      <c r="VI337" s="33"/>
      <c r="VJ337" s="26"/>
      <c r="VK337" s="33"/>
      <c r="VL337" s="26"/>
      <c r="VM337" s="33"/>
      <c r="VN337" s="26"/>
      <c r="VO337" s="33"/>
      <c r="VP337" s="26"/>
      <c r="VQ337" s="33"/>
      <c r="VR337" s="26"/>
      <c r="VS337" s="33"/>
      <c r="VT337" s="26"/>
      <c r="VU337" s="33"/>
      <c r="VV337" s="26"/>
      <c r="VW337" s="33"/>
      <c r="VX337" s="26"/>
      <c r="VY337" s="33"/>
      <c r="VZ337" s="26"/>
      <c r="WA337" s="33"/>
      <c r="WB337" s="26"/>
      <c r="WC337" s="33"/>
      <c r="WD337" s="26"/>
      <c r="WE337" s="33"/>
      <c r="WF337" s="26"/>
      <c r="WG337" s="33"/>
      <c r="WH337" s="26"/>
      <c r="WI337" s="33"/>
      <c r="WJ337" s="26"/>
      <c r="WK337" s="33"/>
      <c r="WL337" s="26"/>
      <c r="WM337" s="33"/>
      <c r="WN337" s="26"/>
      <c r="WO337" s="33"/>
      <c r="WP337" s="26"/>
      <c r="WQ337" s="33"/>
      <c r="WR337" s="26"/>
      <c r="WS337" s="33"/>
      <c r="WT337" s="26"/>
      <c r="WU337" s="33"/>
      <c r="WV337" s="26"/>
      <c r="WW337" s="33"/>
      <c r="WX337" s="26"/>
      <c r="WY337" s="33"/>
      <c r="WZ337" s="26"/>
      <c r="XA337" s="33"/>
      <c r="XB337" s="26"/>
      <c r="XC337" s="33"/>
      <c r="XD337" s="26"/>
      <c r="XE337" s="33"/>
      <c r="XF337" s="26"/>
      <c r="XG337" s="33"/>
      <c r="XH337" s="26"/>
      <c r="XI337" s="33"/>
      <c r="XJ337" s="26"/>
      <c r="XK337" s="33"/>
      <c r="XL337" s="26"/>
      <c r="XM337" s="33"/>
      <c r="XN337" s="26"/>
      <c r="XO337" s="33"/>
      <c r="XP337" s="26"/>
      <c r="XQ337" s="33"/>
      <c r="XR337" s="26"/>
      <c r="XS337" s="33"/>
      <c r="XT337" s="26"/>
      <c r="XU337" s="33"/>
      <c r="XV337" s="26"/>
      <c r="XW337" s="33"/>
      <c r="XX337" s="26"/>
      <c r="XY337" s="33"/>
      <c r="XZ337" s="26"/>
      <c r="YA337" s="33"/>
      <c r="YB337" s="26"/>
      <c r="YC337" s="33"/>
      <c r="YD337" s="26"/>
      <c r="YE337" s="33"/>
      <c r="YF337" s="26"/>
      <c r="YG337" s="33"/>
      <c r="YH337" s="26"/>
      <c r="YI337" s="33"/>
      <c r="YJ337" s="26"/>
      <c r="YK337" s="33"/>
      <c r="YL337" s="26"/>
      <c r="YM337" s="33"/>
      <c r="YN337" s="26"/>
      <c r="YO337" s="33"/>
      <c r="YP337" s="26"/>
      <c r="YQ337" s="33"/>
      <c r="YR337" s="26"/>
      <c r="YS337" s="33"/>
      <c r="YT337" s="26"/>
      <c r="YU337" s="33"/>
      <c r="YV337" s="26"/>
      <c r="YW337" s="33"/>
      <c r="YX337" s="26"/>
      <c r="YY337" s="33"/>
      <c r="YZ337" s="26"/>
      <c r="ZA337" s="33"/>
      <c r="ZB337" s="26"/>
      <c r="ZC337" s="33"/>
      <c r="ZD337" s="26"/>
      <c r="ZE337" s="33"/>
      <c r="ZF337" s="26"/>
      <c r="ZG337" s="33"/>
      <c r="ZH337" s="26"/>
      <c r="ZI337" s="33"/>
      <c r="ZJ337" s="26"/>
      <c r="ZK337" s="33"/>
      <c r="ZL337" s="26"/>
      <c r="ZM337" s="33"/>
      <c r="ZN337" s="26"/>
      <c r="ZO337" s="33"/>
      <c r="ZP337" s="26"/>
      <c r="ZQ337" s="33"/>
      <c r="ZR337" s="26"/>
      <c r="ZS337" s="33"/>
      <c r="ZT337" s="26"/>
      <c r="ZU337" s="33"/>
      <c r="ZV337" s="26"/>
      <c r="ZW337" s="33"/>
      <c r="ZX337" s="26"/>
      <c r="ZY337" s="33"/>
      <c r="ZZ337" s="26"/>
      <c r="AAA337" s="33"/>
      <c r="AAB337" s="26"/>
      <c r="AAC337" s="33"/>
      <c r="AAD337" s="26"/>
      <c r="AAE337" s="33"/>
      <c r="AAF337" s="26"/>
      <c r="AAG337" s="33"/>
      <c r="AAH337" s="26"/>
      <c r="AAI337" s="33"/>
      <c r="AAJ337" s="26"/>
      <c r="AAK337" s="33"/>
      <c r="AAL337" s="26"/>
      <c r="AAM337" s="33"/>
      <c r="AAN337" s="26"/>
      <c r="AAO337" s="33"/>
      <c r="AAP337" s="26"/>
      <c r="AAQ337" s="33"/>
      <c r="AAR337" s="26"/>
      <c r="AAS337" s="33"/>
      <c r="AAT337" s="26"/>
      <c r="AAU337" s="33"/>
      <c r="AAV337" s="26"/>
      <c r="AAW337" s="33"/>
      <c r="AAX337" s="26"/>
      <c r="AAY337" s="33"/>
      <c r="AAZ337" s="26"/>
      <c r="ABA337" s="33"/>
      <c r="ABB337" s="26"/>
      <c r="ABC337" s="33"/>
      <c r="ABD337" s="26"/>
      <c r="ABE337" s="33"/>
      <c r="ABF337" s="26"/>
      <c r="ABG337" s="33"/>
      <c r="ABH337" s="26"/>
      <c r="ABI337" s="33"/>
      <c r="ABJ337" s="26"/>
      <c r="ABK337" s="33"/>
      <c r="ABL337" s="26"/>
      <c r="ABM337" s="33"/>
      <c r="ABN337" s="26"/>
      <c r="ABO337" s="33"/>
      <c r="ABP337" s="26"/>
      <c r="ABQ337" s="33"/>
      <c r="ABR337" s="26"/>
      <c r="ABS337" s="33"/>
      <c r="ABT337" s="26"/>
      <c r="ABU337" s="33"/>
      <c r="ABV337" s="26"/>
      <c r="ABW337" s="33"/>
      <c r="ABX337" s="26"/>
      <c r="ABY337" s="33"/>
      <c r="ABZ337" s="26"/>
      <c r="ACA337" s="33"/>
      <c r="ACB337" s="26"/>
      <c r="ACC337" s="33"/>
      <c r="ACD337" s="26"/>
      <c r="ACE337" s="33"/>
      <c r="ACF337" s="26"/>
      <c r="ACG337" s="33"/>
      <c r="ACH337" s="26"/>
      <c r="ACI337" s="33"/>
      <c r="ACJ337" s="26"/>
      <c r="ACK337" s="33"/>
      <c r="ACL337" s="26"/>
      <c r="ACM337" s="33"/>
      <c r="ACN337" s="26"/>
      <c r="ACO337" s="33"/>
      <c r="ACP337" s="26"/>
      <c r="ACQ337" s="33"/>
      <c r="ACR337" s="26"/>
      <c r="ACS337" s="33"/>
      <c r="ACT337" s="26"/>
      <c r="ACU337" s="33"/>
      <c r="ACV337" s="26"/>
      <c r="ACW337" s="33"/>
      <c r="ACX337" s="26"/>
      <c r="ACY337" s="33"/>
      <c r="ACZ337" s="26"/>
      <c r="ADA337" s="33"/>
      <c r="ADB337" s="26"/>
      <c r="ADC337" s="33"/>
      <c r="ADD337" s="26"/>
      <c r="ADE337" s="33"/>
      <c r="ADF337" s="26"/>
      <c r="ADG337" s="33"/>
      <c r="ADH337" s="26"/>
      <c r="ADI337" s="33"/>
      <c r="ADJ337" s="26"/>
      <c r="ADK337" s="33"/>
      <c r="ADL337" s="26"/>
      <c r="ADM337" s="33"/>
      <c r="ADN337" s="26"/>
      <c r="ADO337" s="33"/>
      <c r="ADP337" s="26"/>
      <c r="ADQ337" s="33"/>
      <c r="ADR337" s="26"/>
      <c r="ADS337" s="33"/>
      <c r="ADT337" s="26"/>
      <c r="ADU337" s="33"/>
      <c r="ADV337" s="26"/>
      <c r="ADW337" s="33"/>
      <c r="ADX337" s="26"/>
      <c r="ADY337" s="33"/>
      <c r="ADZ337" s="26"/>
      <c r="AEA337" s="33"/>
      <c r="AEB337" s="26"/>
      <c r="AEC337" s="33"/>
      <c r="AED337" s="26"/>
      <c r="AEE337" s="33"/>
      <c r="AEF337" s="26"/>
      <c r="AEG337" s="33"/>
      <c r="AEH337" s="26"/>
      <c r="AEI337" s="33"/>
      <c r="AEJ337" s="26"/>
      <c r="AEK337" s="33"/>
      <c r="AEL337" s="26"/>
      <c r="AEM337" s="33"/>
      <c r="AEN337" s="26"/>
      <c r="AEO337" s="33"/>
      <c r="AEP337" s="26"/>
      <c r="AEQ337" s="33"/>
      <c r="AER337" s="26"/>
      <c r="AES337" s="33"/>
      <c r="AET337" s="26"/>
      <c r="AEU337" s="33"/>
      <c r="AEV337" s="26"/>
      <c r="AEW337" s="33"/>
      <c r="AEX337" s="26"/>
      <c r="AEY337" s="33"/>
      <c r="AEZ337" s="26"/>
      <c r="AFA337" s="33"/>
      <c r="AFB337" s="26"/>
      <c r="AFC337" s="33"/>
      <c r="AFD337" s="26"/>
      <c r="AFE337" s="33"/>
      <c r="AFF337" s="26"/>
      <c r="AFG337" s="33"/>
      <c r="AFH337" s="26"/>
      <c r="AFI337" s="33"/>
      <c r="AFJ337" s="26"/>
      <c r="AFK337" s="33"/>
      <c r="AFL337" s="26"/>
      <c r="AFM337" s="33"/>
      <c r="AFN337" s="26"/>
      <c r="AFO337" s="33"/>
      <c r="AFP337" s="26"/>
      <c r="AFQ337" s="33"/>
      <c r="AFR337" s="26"/>
      <c r="AFS337" s="33"/>
      <c r="AFT337" s="26"/>
      <c r="AFU337" s="33"/>
      <c r="AFV337" s="26"/>
      <c r="AFW337" s="33"/>
      <c r="AFX337" s="26"/>
      <c r="AFY337" s="33"/>
      <c r="AFZ337" s="26"/>
      <c r="AGA337" s="33"/>
      <c r="AGB337" s="26"/>
      <c r="AGC337" s="33"/>
      <c r="AGD337" s="26"/>
      <c r="AGE337" s="33"/>
      <c r="AGF337" s="26"/>
      <c r="AGG337" s="33"/>
      <c r="AGH337" s="26"/>
      <c r="AGI337" s="33"/>
      <c r="AGJ337" s="26"/>
      <c r="AGK337" s="33"/>
      <c r="AGL337" s="26"/>
      <c r="AGM337" s="33"/>
      <c r="AGN337" s="26"/>
      <c r="AGO337" s="33"/>
      <c r="AGP337" s="26"/>
      <c r="AGQ337" s="33"/>
      <c r="AGR337" s="26"/>
      <c r="AGS337" s="33"/>
      <c r="AGT337" s="26"/>
      <c r="AGU337" s="33"/>
      <c r="AGV337" s="26"/>
      <c r="AGW337" s="33"/>
      <c r="AGX337" s="26"/>
      <c r="AGY337" s="33"/>
      <c r="AGZ337" s="26"/>
      <c r="AHA337" s="33"/>
      <c r="AHB337" s="26"/>
      <c r="AHC337" s="33"/>
      <c r="AHD337" s="26"/>
      <c r="AHE337" s="33"/>
      <c r="AHF337" s="26"/>
      <c r="AHG337" s="33"/>
      <c r="AHH337" s="26"/>
      <c r="AHI337" s="33"/>
      <c r="AHJ337" s="26"/>
      <c r="AHK337" s="33"/>
      <c r="AHL337" s="26"/>
      <c r="AHM337" s="33"/>
      <c r="AHN337" s="26"/>
      <c r="AHO337" s="33"/>
      <c r="AHP337" s="26"/>
      <c r="AHQ337" s="33"/>
      <c r="AHR337" s="26"/>
      <c r="AHS337" s="33"/>
      <c r="AHT337" s="26"/>
      <c r="AHU337" s="33"/>
      <c r="AHV337" s="26"/>
      <c r="AHW337" s="33"/>
      <c r="AHX337" s="26"/>
      <c r="AHY337" s="33"/>
      <c r="AHZ337" s="26"/>
      <c r="AIA337" s="33"/>
      <c r="AIB337" s="26"/>
      <c r="AIC337" s="33"/>
      <c r="AID337" s="26"/>
      <c r="AIE337" s="33"/>
      <c r="AIF337" s="26"/>
      <c r="AIG337" s="33"/>
      <c r="AIH337" s="26"/>
      <c r="AII337" s="33"/>
      <c r="AIJ337" s="26"/>
      <c r="AIK337" s="33"/>
      <c r="AIL337" s="26"/>
      <c r="AIM337" s="33"/>
      <c r="AIN337" s="26"/>
      <c r="AIO337" s="33"/>
      <c r="AIP337" s="26"/>
      <c r="AIQ337" s="33"/>
      <c r="AIR337" s="26"/>
      <c r="AIS337" s="33"/>
      <c r="AIT337" s="26"/>
      <c r="AIU337" s="33"/>
      <c r="AIV337" s="26"/>
      <c r="AIW337" s="33"/>
      <c r="AIX337" s="26"/>
      <c r="AIY337" s="33"/>
      <c r="AIZ337" s="26"/>
      <c r="AJA337" s="33"/>
      <c r="AJB337" s="26"/>
      <c r="AJC337" s="33"/>
      <c r="AJD337" s="26"/>
      <c r="AJE337" s="33"/>
      <c r="AJF337" s="26"/>
      <c r="AJG337" s="33"/>
      <c r="AJH337" s="26"/>
      <c r="AJI337" s="33"/>
      <c r="AJJ337" s="26"/>
      <c r="AJK337" s="33"/>
      <c r="AJL337" s="26"/>
      <c r="AJM337" s="33"/>
      <c r="AJN337" s="26"/>
      <c r="AJO337" s="33"/>
      <c r="AJP337" s="26"/>
      <c r="AJQ337" s="33"/>
      <c r="AJR337" s="26"/>
      <c r="AJS337" s="33"/>
      <c r="AJT337" s="26"/>
      <c r="AJU337" s="33"/>
      <c r="AJV337" s="26"/>
      <c r="AJW337" s="33"/>
      <c r="AJX337" s="26"/>
      <c r="AJY337" s="33"/>
      <c r="AJZ337" s="26"/>
      <c r="AKA337" s="33"/>
      <c r="AKB337" s="26"/>
      <c r="AKC337" s="33"/>
      <c r="AKD337" s="26"/>
      <c r="AKE337" s="33"/>
      <c r="AKF337" s="26"/>
      <c r="AKG337" s="33"/>
      <c r="AKH337" s="26"/>
      <c r="AKI337" s="33"/>
      <c r="AKJ337" s="26"/>
      <c r="AKK337" s="33"/>
      <c r="AKL337" s="26"/>
      <c r="AKM337" s="33"/>
      <c r="AKN337" s="26"/>
      <c r="AKO337" s="33"/>
      <c r="AKP337" s="26"/>
      <c r="AKQ337" s="33"/>
      <c r="AKR337" s="26"/>
      <c r="AKS337" s="33"/>
      <c r="AKT337" s="26"/>
      <c r="AKU337" s="33"/>
      <c r="AKV337" s="26"/>
      <c r="AKW337" s="33"/>
      <c r="AKX337" s="26"/>
      <c r="AKY337" s="33"/>
      <c r="AKZ337" s="26"/>
      <c r="ALA337" s="33"/>
      <c r="ALB337" s="26"/>
      <c r="ALC337" s="33"/>
      <c r="ALD337" s="26"/>
      <c r="ALE337" s="33"/>
      <c r="ALF337" s="26"/>
      <c r="ALG337" s="33"/>
      <c r="ALH337" s="26"/>
      <c r="ALI337" s="33"/>
      <c r="ALJ337" s="26"/>
      <c r="ALK337" s="33"/>
      <c r="ALL337" s="26"/>
      <c r="ALM337" s="33"/>
      <c r="ALN337" s="26"/>
      <c r="ALO337" s="33"/>
      <c r="ALP337" s="26"/>
      <c r="ALQ337" s="33"/>
      <c r="ALR337" s="26"/>
      <c r="ALS337" s="33"/>
      <c r="ALT337" s="26"/>
      <c r="ALU337" s="33"/>
      <c r="ALV337" s="26"/>
      <c r="ALW337" s="33"/>
      <c r="ALX337" s="26"/>
      <c r="ALY337" s="33"/>
      <c r="ALZ337" s="26"/>
      <c r="AMA337" s="33"/>
      <c r="AMB337" s="26"/>
      <c r="AMC337" s="33"/>
      <c r="AMD337" s="26"/>
      <c r="AME337" s="33"/>
      <c r="AMF337" s="26"/>
      <c r="AMG337" s="33"/>
      <c r="AMH337" s="26"/>
      <c r="AMI337" s="33"/>
      <c r="AMJ337" s="26"/>
      <c r="AMK337" s="33"/>
      <c r="AML337" s="26"/>
      <c r="AMM337" s="33"/>
      <c r="AMN337" s="26"/>
      <c r="AMO337" s="33"/>
      <c r="AMP337" s="26"/>
      <c r="AMQ337" s="33"/>
      <c r="AMR337" s="26"/>
      <c r="AMS337" s="33"/>
      <c r="AMT337" s="26"/>
      <c r="AMU337" s="33"/>
      <c r="AMV337" s="26"/>
      <c r="AMW337" s="33"/>
      <c r="AMX337" s="26"/>
      <c r="AMY337" s="33"/>
      <c r="AMZ337" s="26"/>
      <c r="ANA337" s="33"/>
      <c r="ANB337" s="26"/>
      <c r="ANC337" s="33"/>
      <c r="AND337" s="26"/>
      <c r="ANE337" s="33"/>
      <c r="ANF337" s="26"/>
      <c r="ANG337" s="33"/>
      <c r="ANH337" s="26"/>
      <c r="ANI337" s="33"/>
      <c r="ANJ337" s="26"/>
      <c r="ANK337" s="33"/>
      <c r="ANL337" s="26"/>
      <c r="ANM337" s="33"/>
      <c r="ANN337" s="26"/>
      <c r="ANO337" s="33"/>
      <c r="ANP337" s="26"/>
      <c r="ANQ337" s="33"/>
      <c r="ANR337" s="26"/>
      <c r="ANS337" s="33"/>
      <c r="ANT337" s="26"/>
      <c r="ANU337" s="33"/>
      <c r="ANV337" s="26"/>
      <c r="ANW337" s="33"/>
      <c r="ANX337" s="26"/>
      <c r="ANY337" s="33"/>
      <c r="ANZ337" s="26"/>
      <c r="AOA337" s="33"/>
      <c r="AOB337" s="26"/>
      <c r="AOC337" s="33"/>
      <c r="AOD337" s="26"/>
      <c r="AOE337" s="33"/>
      <c r="AOF337" s="26"/>
      <c r="AOG337" s="33"/>
      <c r="AOH337" s="26"/>
      <c r="AOI337" s="33"/>
      <c r="AOJ337" s="26"/>
      <c r="AOK337" s="33"/>
      <c r="AOL337" s="26"/>
      <c r="AOM337" s="33"/>
      <c r="AON337" s="26"/>
      <c r="AOO337" s="33"/>
      <c r="AOP337" s="26"/>
      <c r="AOQ337" s="33"/>
      <c r="AOR337" s="26"/>
      <c r="AOS337" s="33"/>
      <c r="AOT337" s="26"/>
      <c r="AOU337" s="33"/>
      <c r="AOV337" s="26"/>
      <c r="AOW337" s="33"/>
      <c r="AOX337" s="26"/>
      <c r="AOY337" s="33"/>
      <c r="AOZ337" s="26"/>
      <c r="APA337" s="33"/>
      <c r="APB337" s="26"/>
      <c r="APC337" s="33"/>
      <c r="APD337" s="26"/>
      <c r="APE337" s="33"/>
      <c r="APF337" s="26"/>
      <c r="APG337" s="33"/>
      <c r="APH337" s="26"/>
      <c r="API337" s="33"/>
      <c r="APJ337" s="26"/>
      <c r="APK337" s="33"/>
      <c r="APL337" s="26"/>
      <c r="APM337" s="33"/>
      <c r="APN337" s="26"/>
      <c r="APO337" s="33"/>
      <c r="APP337" s="26"/>
      <c r="APQ337" s="33"/>
      <c r="APR337" s="26"/>
      <c r="APS337" s="33"/>
      <c r="APT337" s="26"/>
      <c r="APU337" s="33"/>
      <c r="APV337" s="26"/>
      <c r="APW337" s="33"/>
      <c r="APX337" s="26"/>
      <c r="APY337" s="33"/>
      <c r="APZ337" s="26"/>
      <c r="AQA337" s="33"/>
      <c r="AQB337" s="26"/>
      <c r="AQC337" s="33"/>
      <c r="AQD337" s="26"/>
      <c r="AQE337" s="33"/>
      <c r="AQF337" s="26"/>
      <c r="AQG337" s="33"/>
      <c r="AQH337" s="26"/>
      <c r="AQI337" s="33"/>
      <c r="AQJ337" s="26"/>
      <c r="AQK337" s="33"/>
      <c r="AQL337" s="26"/>
      <c r="AQM337" s="33"/>
      <c r="AQN337" s="26"/>
      <c r="AQO337" s="33"/>
      <c r="AQP337" s="26"/>
      <c r="AQQ337" s="33"/>
      <c r="AQR337" s="26"/>
      <c r="AQS337" s="33"/>
      <c r="AQT337" s="26"/>
      <c r="AQU337" s="33"/>
      <c r="AQV337" s="26"/>
      <c r="AQW337" s="33"/>
      <c r="AQX337" s="26"/>
      <c r="AQY337" s="33"/>
      <c r="AQZ337" s="26"/>
      <c r="ARA337" s="33"/>
      <c r="ARB337" s="26"/>
      <c r="ARC337" s="33"/>
      <c r="ARD337" s="26"/>
      <c r="ARE337" s="33"/>
      <c r="ARF337" s="26"/>
      <c r="ARG337" s="33"/>
      <c r="ARH337" s="26"/>
      <c r="ARI337" s="33"/>
      <c r="ARJ337" s="26"/>
      <c r="ARK337" s="33"/>
      <c r="ARL337" s="26"/>
      <c r="ARM337" s="33"/>
      <c r="ARN337" s="26"/>
      <c r="ARO337" s="33"/>
      <c r="ARP337" s="26"/>
      <c r="ARQ337" s="33"/>
      <c r="ARR337" s="26"/>
      <c r="ARS337" s="33"/>
      <c r="ART337" s="26"/>
      <c r="ARU337" s="33"/>
      <c r="ARV337" s="26"/>
      <c r="ARW337" s="33"/>
      <c r="ARX337" s="26"/>
      <c r="ARY337" s="33"/>
      <c r="ARZ337" s="26"/>
      <c r="ASA337" s="33"/>
      <c r="ASB337" s="26"/>
      <c r="ASC337" s="33"/>
      <c r="ASD337" s="26"/>
      <c r="ASE337" s="33"/>
      <c r="ASF337" s="26"/>
      <c r="ASG337" s="33"/>
      <c r="ASH337" s="26"/>
      <c r="ASI337" s="33"/>
      <c r="ASJ337" s="26"/>
      <c r="ASK337" s="33"/>
      <c r="ASL337" s="26"/>
      <c r="ASM337" s="33"/>
      <c r="ASN337" s="26"/>
      <c r="ASO337" s="33"/>
      <c r="ASP337" s="26"/>
      <c r="ASQ337" s="33"/>
      <c r="ASR337" s="26"/>
      <c r="ASS337" s="33"/>
      <c r="AST337" s="26"/>
      <c r="ASU337" s="33"/>
      <c r="ASV337" s="26"/>
      <c r="ASW337" s="33"/>
      <c r="ASX337" s="26"/>
      <c r="ASY337" s="33"/>
      <c r="ASZ337" s="26"/>
      <c r="ATA337" s="33"/>
      <c r="ATB337" s="26"/>
      <c r="ATC337" s="33"/>
      <c r="ATD337" s="26"/>
      <c r="ATE337" s="33"/>
      <c r="ATF337" s="26"/>
      <c r="ATG337" s="33"/>
      <c r="ATH337" s="26"/>
      <c r="ATI337" s="33"/>
      <c r="ATJ337" s="26"/>
      <c r="ATK337" s="33"/>
      <c r="ATL337" s="26"/>
      <c r="ATM337" s="33"/>
      <c r="ATN337" s="26"/>
      <c r="ATO337" s="33"/>
      <c r="ATP337" s="26"/>
      <c r="ATQ337" s="33"/>
      <c r="ATR337" s="26"/>
      <c r="ATS337" s="33"/>
      <c r="ATT337" s="26"/>
      <c r="ATU337" s="33"/>
      <c r="ATV337" s="26"/>
      <c r="ATW337" s="33"/>
      <c r="ATX337" s="26"/>
      <c r="ATY337" s="33"/>
      <c r="ATZ337" s="26"/>
      <c r="AUA337" s="33"/>
      <c r="AUB337" s="26"/>
      <c r="AUC337" s="33"/>
      <c r="AUD337" s="26"/>
      <c r="AUE337" s="33"/>
      <c r="AUF337" s="26"/>
      <c r="AUG337" s="33"/>
      <c r="AUH337" s="26"/>
      <c r="AUI337" s="33"/>
      <c r="AUJ337" s="26"/>
      <c r="AUK337" s="33"/>
      <c r="AUL337" s="26"/>
      <c r="AUM337" s="33"/>
      <c r="AUN337" s="26"/>
      <c r="AUO337" s="33"/>
      <c r="AUP337" s="26"/>
      <c r="AUQ337" s="33"/>
      <c r="AUR337" s="26"/>
      <c r="AUS337" s="33"/>
      <c r="AUT337" s="26"/>
      <c r="AUU337" s="33"/>
      <c r="AUV337" s="26"/>
      <c r="AUW337" s="33"/>
      <c r="AUX337" s="26"/>
      <c r="AUY337" s="33"/>
      <c r="AUZ337" s="26"/>
      <c r="AVA337" s="33"/>
      <c r="AVB337" s="26"/>
      <c r="AVC337" s="33"/>
      <c r="AVD337" s="26"/>
      <c r="AVE337" s="33"/>
      <c r="AVF337" s="26"/>
      <c r="AVG337" s="33"/>
      <c r="AVH337" s="26"/>
      <c r="AVI337" s="33"/>
      <c r="AVJ337" s="26"/>
      <c r="AVK337" s="33"/>
      <c r="AVL337" s="26"/>
      <c r="AVM337" s="33"/>
      <c r="AVN337" s="26"/>
      <c r="AVO337" s="33"/>
      <c r="AVP337" s="26"/>
      <c r="AVQ337" s="33"/>
      <c r="AVR337" s="26"/>
      <c r="AVS337" s="33"/>
      <c r="AVT337" s="26"/>
      <c r="AVU337" s="33"/>
      <c r="AVV337" s="26"/>
      <c r="AVW337" s="33"/>
      <c r="AVX337" s="26"/>
      <c r="AVY337" s="33"/>
      <c r="AVZ337" s="26"/>
      <c r="AWA337" s="33"/>
      <c r="AWB337" s="26"/>
      <c r="AWC337" s="33"/>
      <c r="AWD337" s="26"/>
      <c r="AWE337" s="33"/>
      <c r="AWF337" s="26"/>
      <c r="AWG337" s="33"/>
      <c r="AWH337" s="26"/>
      <c r="AWI337" s="33"/>
      <c r="AWJ337" s="26"/>
      <c r="AWK337" s="33"/>
      <c r="AWL337" s="26"/>
      <c r="AWM337" s="33"/>
      <c r="AWN337" s="26"/>
      <c r="AWO337" s="33"/>
      <c r="AWP337" s="26"/>
      <c r="AWQ337" s="33"/>
      <c r="AWR337" s="26"/>
      <c r="AWS337" s="33"/>
      <c r="AWT337" s="26"/>
      <c r="AWU337" s="33"/>
      <c r="AWV337" s="26"/>
      <c r="AWW337" s="33"/>
      <c r="AWX337" s="26"/>
      <c r="AWY337" s="33"/>
      <c r="AWZ337" s="26"/>
      <c r="AXA337" s="33"/>
      <c r="AXB337" s="26"/>
      <c r="AXC337" s="33"/>
      <c r="AXD337" s="26"/>
      <c r="AXE337" s="33"/>
      <c r="AXF337" s="26"/>
      <c r="AXG337" s="33"/>
      <c r="AXH337" s="26"/>
      <c r="AXI337" s="33"/>
      <c r="AXJ337" s="26"/>
      <c r="AXK337" s="33"/>
      <c r="AXL337" s="26"/>
      <c r="AXM337" s="33"/>
      <c r="AXN337" s="26"/>
      <c r="AXO337" s="33"/>
      <c r="AXP337" s="26"/>
      <c r="AXQ337" s="33"/>
      <c r="AXR337" s="26"/>
      <c r="AXS337" s="33"/>
      <c r="AXT337" s="26"/>
      <c r="AXU337" s="33"/>
      <c r="AXV337" s="26"/>
      <c r="AXW337" s="33"/>
      <c r="AXX337" s="26"/>
      <c r="AXY337" s="33"/>
      <c r="AXZ337" s="26"/>
      <c r="AYA337" s="33"/>
      <c r="AYB337" s="26"/>
      <c r="AYC337" s="33"/>
      <c r="AYD337" s="26"/>
      <c r="AYE337" s="33"/>
      <c r="AYF337" s="26"/>
      <c r="AYG337" s="33"/>
      <c r="AYH337" s="26"/>
      <c r="AYI337" s="33"/>
      <c r="AYJ337" s="26"/>
      <c r="AYK337" s="33"/>
      <c r="AYL337" s="26"/>
      <c r="AYM337" s="33"/>
      <c r="AYN337" s="26"/>
      <c r="AYO337" s="33"/>
      <c r="AYP337" s="26"/>
      <c r="AYQ337" s="33"/>
      <c r="AYR337" s="26"/>
      <c r="AYS337" s="33"/>
      <c r="AYT337" s="26"/>
      <c r="AYU337" s="33"/>
      <c r="AYV337" s="26"/>
      <c r="AYW337" s="33"/>
      <c r="AYX337" s="26"/>
      <c r="AYY337" s="33"/>
      <c r="AYZ337" s="26"/>
      <c r="AZA337" s="33"/>
      <c r="AZB337" s="26"/>
      <c r="AZC337" s="33"/>
      <c r="AZD337" s="26"/>
      <c r="AZE337" s="33"/>
      <c r="AZF337" s="26"/>
      <c r="AZG337" s="33"/>
      <c r="AZH337" s="26"/>
      <c r="AZI337" s="33"/>
      <c r="AZJ337" s="26"/>
      <c r="AZK337" s="33"/>
      <c r="AZL337" s="26"/>
      <c r="AZM337" s="33"/>
      <c r="AZN337" s="26"/>
      <c r="AZO337" s="33"/>
      <c r="AZP337" s="26"/>
      <c r="AZQ337" s="33"/>
      <c r="AZR337" s="26"/>
      <c r="AZS337" s="33"/>
      <c r="AZT337" s="26"/>
      <c r="AZU337" s="33"/>
      <c r="AZV337" s="26"/>
      <c r="AZW337" s="33"/>
      <c r="AZX337" s="26"/>
      <c r="AZY337" s="33"/>
      <c r="AZZ337" s="26"/>
      <c r="BAA337" s="33"/>
      <c r="BAB337" s="26"/>
      <c r="BAC337" s="33"/>
      <c r="BAD337" s="26"/>
      <c r="BAE337" s="33"/>
      <c r="BAF337" s="26"/>
      <c r="BAG337" s="33"/>
      <c r="BAH337" s="26"/>
      <c r="BAI337" s="33"/>
      <c r="BAJ337" s="26"/>
      <c r="BAK337" s="33"/>
      <c r="BAL337" s="26"/>
      <c r="BAM337" s="33"/>
      <c r="BAN337" s="26"/>
      <c r="BAO337" s="33"/>
      <c r="BAP337" s="26"/>
      <c r="BAQ337" s="33"/>
      <c r="BAR337" s="26"/>
      <c r="BAS337" s="33"/>
      <c r="BAT337" s="26"/>
      <c r="BAU337" s="33"/>
      <c r="BAV337" s="26"/>
      <c r="BAW337" s="33"/>
      <c r="BAX337" s="26"/>
      <c r="BAY337" s="33"/>
      <c r="BAZ337" s="26"/>
      <c r="BBA337" s="33"/>
      <c r="BBB337" s="26"/>
      <c r="BBC337" s="33"/>
      <c r="BBD337" s="26"/>
      <c r="BBE337" s="33"/>
      <c r="BBF337" s="26"/>
      <c r="BBG337" s="33"/>
      <c r="BBH337" s="26"/>
      <c r="BBI337" s="33"/>
      <c r="BBJ337" s="26"/>
      <c r="BBK337" s="33"/>
      <c r="BBL337" s="26"/>
      <c r="BBM337" s="33"/>
      <c r="BBN337" s="26"/>
      <c r="BBO337" s="33"/>
      <c r="BBP337" s="26"/>
      <c r="BBQ337" s="33"/>
      <c r="BBR337" s="26"/>
      <c r="BBS337" s="33"/>
      <c r="BBT337" s="26"/>
      <c r="BBU337" s="33"/>
      <c r="BBV337" s="26"/>
      <c r="BBW337" s="33"/>
      <c r="BBX337" s="26"/>
      <c r="BBY337" s="33"/>
      <c r="BBZ337" s="26"/>
      <c r="BCA337" s="33"/>
      <c r="BCB337" s="26"/>
      <c r="BCC337" s="33"/>
      <c r="BCD337" s="26"/>
      <c r="BCE337" s="33"/>
      <c r="BCF337" s="26"/>
      <c r="BCG337" s="33"/>
      <c r="BCH337" s="26"/>
      <c r="BCI337" s="33"/>
      <c r="BCJ337" s="26"/>
      <c r="BCK337" s="33"/>
      <c r="BCL337" s="26"/>
      <c r="BCM337" s="33"/>
      <c r="BCN337" s="26"/>
      <c r="BCO337" s="33"/>
      <c r="BCP337" s="26"/>
      <c r="BCQ337" s="33"/>
      <c r="BCR337" s="26"/>
      <c r="BCS337" s="33"/>
      <c r="BCT337" s="26"/>
      <c r="BCU337" s="33"/>
      <c r="BCV337" s="26"/>
      <c r="BCW337" s="33"/>
      <c r="BCX337" s="26"/>
      <c r="BCY337" s="33"/>
      <c r="BCZ337" s="26"/>
      <c r="BDA337" s="33"/>
      <c r="BDB337" s="26"/>
      <c r="BDC337" s="33"/>
      <c r="BDD337" s="26"/>
      <c r="BDE337" s="33"/>
      <c r="BDF337" s="26"/>
      <c r="BDG337" s="33"/>
      <c r="BDH337" s="26"/>
      <c r="BDI337" s="33"/>
      <c r="BDJ337" s="26"/>
      <c r="BDK337" s="33"/>
      <c r="BDL337" s="26"/>
      <c r="BDM337" s="33"/>
      <c r="BDN337" s="26"/>
      <c r="BDO337" s="33"/>
      <c r="BDP337" s="26"/>
      <c r="BDQ337" s="33"/>
      <c r="BDR337" s="26"/>
      <c r="BDS337" s="33"/>
      <c r="BDT337" s="26"/>
      <c r="BDU337" s="33"/>
      <c r="BDV337" s="26"/>
      <c r="BDW337" s="33"/>
      <c r="BDX337" s="26"/>
      <c r="BDY337" s="33"/>
      <c r="BDZ337" s="26"/>
      <c r="BEA337" s="33"/>
      <c r="BEB337" s="26"/>
      <c r="BEC337" s="33"/>
      <c r="BED337" s="26"/>
      <c r="BEE337" s="33"/>
      <c r="BEF337" s="26"/>
      <c r="BEG337" s="33"/>
      <c r="BEH337" s="26"/>
      <c r="BEI337" s="33"/>
      <c r="BEJ337" s="26"/>
      <c r="BEK337" s="33"/>
      <c r="BEL337" s="26"/>
      <c r="BEM337" s="33"/>
      <c r="BEN337" s="26"/>
      <c r="BEO337" s="33"/>
      <c r="BEP337" s="26"/>
      <c r="BEQ337" s="33"/>
      <c r="BER337" s="26"/>
      <c r="BES337" s="33"/>
      <c r="BET337" s="26"/>
      <c r="BEU337" s="33"/>
      <c r="BEV337" s="26"/>
      <c r="BEW337" s="33"/>
      <c r="BEX337" s="26"/>
      <c r="BEY337" s="33"/>
      <c r="BEZ337" s="26"/>
      <c r="BFA337" s="33"/>
      <c r="BFB337" s="26"/>
      <c r="BFC337" s="33"/>
      <c r="BFD337" s="26"/>
      <c r="BFE337" s="33"/>
      <c r="BFF337" s="26"/>
      <c r="BFG337" s="33"/>
      <c r="BFH337" s="26"/>
      <c r="BFI337" s="33"/>
      <c r="BFJ337" s="26"/>
      <c r="BFK337" s="33"/>
      <c r="BFL337" s="26"/>
      <c r="BFM337" s="33"/>
      <c r="BFN337" s="26"/>
      <c r="BFO337" s="33"/>
      <c r="BFP337" s="26"/>
      <c r="BFQ337" s="33"/>
      <c r="BFR337" s="26"/>
      <c r="BFS337" s="33"/>
      <c r="BFT337" s="26"/>
      <c r="BFU337" s="33"/>
      <c r="BFV337" s="26"/>
      <c r="BFW337" s="33"/>
      <c r="BFX337" s="26"/>
      <c r="BFY337" s="33"/>
      <c r="BFZ337" s="26"/>
      <c r="BGA337" s="33"/>
      <c r="BGB337" s="26"/>
      <c r="BGC337" s="33"/>
      <c r="BGD337" s="26"/>
      <c r="BGE337" s="33"/>
      <c r="BGF337" s="26"/>
      <c r="BGG337" s="33"/>
      <c r="BGH337" s="26"/>
      <c r="BGI337" s="33"/>
      <c r="BGJ337" s="26"/>
      <c r="BGK337" s="33"/>
      <c r="BGL337" s="26"/>
      <c r="BGM337" s="33"/>
      <c r="BGN337" s="26"/>
      <c r="BGO337" s="33"/>
      <c r="BGP337" s="26"/>
      <c r="BGQ337" s="33"/>
      <c r="BGR337" s="26"/>
      <c r="BGS337" s="33"/>
      <c r="BGT337" s="26"/>
      <c r="BGU337" s="33"/>
      <c r="BGV337" s="26"/>
      <c r="BGW337" s="33"/>
      <c r="BGX337" s="26"/>
      <c r="BGY337" s="33"/>
      <c r="BGZ337" s="26"/>
      <c r="BHA337" s="33"/>
      <c r="BHB337" s="26"/>
      <c r="BHC337" s="33"/>
      <c r="BHD337" s="26"/>
      <c r="BHE337" s="33"/>
      <c r="BHF337" s="26"/>
      <c r="BHG337" s="33"/>
      <c r="BHH337" s="26"/>
      <c r="BHI337" s="33"/>
      <c r="BHJ337" s="26"/>
      <c r="BHK337" s="33"/>
      <c r="BHL337" s="26"/>
      <c r="BHM337" s="33"/>
      <c r="BHN337" s="26"/>
      <c r="BHO337" s="33"/>
      <c r="BHP337" s="26"/>
      <c r="BHQ337" s="33"/>
      <c r="BHR337" s="26"/>
      <c r="BHS337" s="33"/>
      <c r="BHT337" s="26"/>
      <c r="BHU337" s="33"/>
      <c r="BHV337" s="26"/>
      <c r="BHW337" s="33"/>
      <c r="BHX337" s="26"/>
      <c r="BHY337" s="33"/>
      <c r="BHZ337" s="26"/>
      <c r="BIA337" s="33"/>
      <c r="BIB337" s="26"/>
      <c r="BIC337" s="33"/>
      <c r="BID337" s="26"/>
      <c r="BIE337" s="33"/>
      <c r="BIF337" s="26"/>
      <c r="BIG337" s="33"/>
      <c r="BIH337" s="26"/>
      <c r="BII337" s="33"/>
      <c r="BIJ337" s="26"/>
      <c r="BIK337" s="33"/>
      <c r="BIL337" s="26"/>
      <c r="BIM337" s="33"/>
      <c r="BIN337" s="26"/>
      <c r="BIO337" s="33"/>
      <c r="BIP337" s="26"/>
      <c r="BIQ337" s="33"/>
      <c r="BIR337" s="26"/>
      <c r="BIS337" s="33"/>
      <c r="BIT337" s="26"/>
      <c r="BIU337" s="33"/>
      <c r="BIV337" s="26"/>
      <c r="BIW337" s="33"/>
      <c r="BIX337" s="26"/>
      <c r="BIY337" s="33"/>
      <c r="BIZ337" s="26"/>
      <c r="BJA337" s="33"/>
      <c r="BJB337" s="26"/>
      <c r="BJC337" s="33"/>
      <c r="BJD337" s="26"/>
      <c r="BJE337" s="33"/>
      <c r="BJF337" s="26"/>
      <c r="BJG337" s="33"/>
      <c r="BJH337" s="26"/>
      <c r="BJI337" s="33"/>
      <c r="BJJ337" s="26"/>
      <c r="BJK337" s="33"/>
      <c r="BJL337" s="26"/>
      <c r="BJM337" s="33"/>
      <c r="BJN337" s="26"/>
      <c r="BJO337" s="33"/>
      <c r="BJP337" s="26"/>
      <c r="BJQ337" s="33"/>
      <c r="BJR337" s="26"/>
      <c r="BJS337" s="33"/>
      <c r="BJT337" s="26"/>
      <c r="BJU337" s="33"/>
      <c r="BJV337" s="26"/>
      <c r="BJW337" s="33"/>
      <c r="BJX337" s="26"/>
      <c r="BJY337" s="33"/>
      <c r="BJZ337" s="26"/>
      <c r="BKA337" s="33"/>
      <c r="BKB337" s="26"/>
      <c r="BKC337" s="33"/>
      <c r="BKD337" s="26"/>
      <c r="BKE337" s="33"/>
      <c r="BKF337" s="26"/>
      <c r="BKG337" s="33"/>
      <c r="BKH337" s="26"/>
      <c r="BKI337" s="33"/>
      <c r="BKJ337" s="26"/>
      <c r="BKK337" s="33"/>
      <c r="BKL337" s="26"/>
      <c r="BKM337" s="33"/>
      <c r="BKN337" s="26"/>
      <c r="BKO337" s="33"/>
      <c r="BKP337" s="26"/>
      <c r="BKQ337" s="33"/>
      <c r="BKR337" s="26"/>
      <c r="BKS337" s="33"/>
      <c r="BKT337" s="26"/>
      <c r="BKU337" s="33"/>
      <c r="BKV337" s="26"/>
      <c r="BKW337" s="33"/>
      <c r="BKX337" s="26"/>
      <c r="BKY337" s="33"/>
      <c r="BKZ337" s="26"/>
      <c r="BLA337" s="33"/>
      <c r="BLB337" s="26"/>
      <c r="BLC337" s="33"/>
      <c r="BLD337" s="26"/>
      <c r="BLE337" s="33"/>
      <c r="BLF337" s="26"/>
      <c r="BLG337" s="33"/>
      <c r="BLH337" s="26"/>
      <c r="BLI337" s="33"/>
      <c r="BLJ337" s="26"/>
      <c r="BLK337" s="33"/>
      <c r="BLL337" s="26"/>
      <c r="BLM337" s="33"/>
      <c r="BLN337" s="26"/>
      <c r="BLO337" s="33"/>
      <c r="BLP337" s="26"/>
      <c r="BLQ337" s="33"/>
      <c r="BLR337" s="26"/>
      <c r="BLS337" s="33"/>
      <c r="BLT337" s="26"/>
      <c r="BLU337" s="33"/>
      <c r="BLV337" s="26"/>
      <c r="BLW337" s="33"/>
      <c r="BLX337" s="26"/>
      <c r="BLY337" s="33"/>
      <c r="BLZ337" s="26"/>
      <c r="BMA337" s="33"/>
      <c r="BMB337" s="26"/>
      <c r="BMC337" s="33"/>
      <c r="BMD337" s="26"/>
      <c r="BME337" s="33"/>
      <c r="BMF337" s="26"/>
      <c r="BMG337" s="33"/>
      <c r="BMH337" s="26"/>
      <c r="BMI337" s="33"/>
      <c r="BMJ337" s="26"/>
      <c r="BMK337" s="33"/>
      <c r="BML337" s="26"/>
      <c r="BMM337" s="33"/>
      <c r="BMN337" s="26"/>
      <c r="BMO337" s="33"/>
      <c r="BMP337" s="26"/>
      <c r="BMQ337" s="33"/>
      <c r="BMR337" s="26"/>
      <c r="BMS337" s="33"/>
      <c r="BMT337" s="26"/>
      <c r="BMU337" s="33"/>
      <c r="BMV337" s="26"/>
      <c r="BMW337" s="33"/>
      <c r="BMX337" s="26"/>
      <c r="BMY337" s="33"/>
      <c r="BMZ337" s="26"/>
      <c r="BNA337" s="33"/>
      <c r="BNB337" s="26"/>
      <c r="BNC337" s="33"/>
      <c r="BND337" s="26"/>
      <c r="BNE337" s="33"/>
      <c r="BNF337" s="26"/>
      <c r="BNG337" s="33"/>
      <c r="BNH337" s="26"/>
      <c r="BNI337" s="33"/>
      <c r="BNJ337" s="26"/>
      <c r="BNK337" s="33"/>
      <c r="BNL337" s="26"/>
      <c r="BNM337" s="33"/>
      <c r="BNN337" s="26"/>
      <c r="BNO337" s="33"/>
      <c r="BNP337" s="26"/>
      <c r="BNQ337" s="33"/>
      <c r="BNR337" s="26"/>
      <c r="BNS337" s="33"/>
      <c r="BNT337" s="26"/>
      <c r="BNU337" s="33"/>
      <c r="BNV337" s="26"/>
      <c r="BNW337" s="33"/>
      <c r="BNX337" s="26"/>
      <c r="BNY337" s="33"/>
      <c r="BNZ337" s="26"/>
      <c r="BOA337" s="33"/>
      <c r="BOB337" s="26"/>
      <c r="BOC337" s="33"/>
      <c r="BOD337" s="26"/>
      <c r="BOE337" s="33"/>
      <c r="BOF337" s="26"/>
      <c r="BOG337" s="33"/>
      <c r="BOH337" s="26"/>
      <c r="BOI337" s="33"/>
      <c r="BOJ337" s="26"/>
      <c r="BOK337" s="33"/>
      <c r="BOL337" s="26"/>
      <c r="BOM337" s="33"/>
      <c r="BON337" s="26"/>
      <c r="BOO337" s="33"/>
      <c r="BOP337" s="26"/>
      <c r="BOQ337" s="33"/>
      <c r="BOR337" s="26"/>
      <c r="BOS337" s="33"/>
      <c r="BOT337" s="26"/>
      <c r="BOU337" s="33"/>
      <c r="BOV337" s="26"/>
      <c r="BOW337" s="33"/>
      <c r="BOX337" s="26"/>
      <c r="BOY337" s="33"/>
      <c r="BOZ337" s="26"/>
      <c r="BPA337" s="33"/>
      <c r="BPB337" s="26"/>
      <c r="BPC337" s="33"/>
      <c r="BPD337" s="26"/>
      <c r="BPE337" s="33"/>
      <c r="BPF337" s="26"/>
      <c r="BPG337" s="33"/>
      <c r="BPH337" s="26"/>
      <c r="BPI337" s="33"/>
      <c r="BPJ337" s="26"/>
      <c r="BPK337" s="33"/>
      <c r="BPL337" s="26"/>
      <c r="BPM337" s="33"/>
      <c r="BPN337" s="26"/>
      <c r="BPO337" s="33"/>
      <c r="BPP337" s="26"/>
      <c r="BPQ337" s="33"/>
      <c r="BPR337" s="26"/>
      <c r="BPS337" s="33"/>
      <c r="BPT337" s="26"/>
      <c r="BPU337" s="33"/>
      <c r="BPV337" s="26"/>
      <c r="BPW337" s="33"/>
      <c r="BPX337" s="26"/>
      <c r="BPY337" s="33"/>
      <c r="BPZ337" s="26"/>
      <c r="BQA337" s="33"/>
      <c r="BQB337" s="26"/>
      <c r="BQC337" s="33"/>
      <c r="BQD337" s="26"/>
      <c r="BQE337" s="33"/>
      <c r="BQF337" s="26"/>
      <c r="BQG337" s="33"/>
      <c r="BQH337" s="26"/>
      <c r="BQI337" s="33"/>
      <c r="BQJ337" s="26"/>
      <c r="BQK337" s="33"/>
      <c r="BQL337" s="26"/>
      <c r="BQM337" s="33"/>
      <c r="BQN337" s="26"/>
      <c r="BQO337" s="33"/>
      <c r="BQP337" s="26"/>
      <c r="BQQ337" s="33"/>
      <c r="BQR337" s="26"/>
      <c r="BQS337" s="33"/>
      <c r="BQT337" s="26"/>
      <c r="BQU337" s="33"/>
      <c r="BQV337" s="26"/>
      <c r="BQW337" s="33"/>
      <c r="BQX337" s="26"/>
      <c r="BQY337" s="33"/>
      <c r="BQZ337" s="26"/>
      <c r="BRA337" s="33"/>
      <c r="BRB337" s="26"/>
      <c r="BRC337" s="33"/>
      <c r="BRD337" s="26"/>
      <c r="BRE337" s="33"/>
      <c r="BRF337" s="26"/>
      <c r="BRG337" s="33"/>
      <c r="BRH337" s="26"/>
      <c r="BRI337" s="33"/>
      <c r="BRJ337" s="26"/>
      <c r="BRK337" s="33"/>
      <c r="BRL337" s="26"/>
      <c r="BRM337" s="33"/>
      <c r="BRN337" s="26"/>
      <c r="BRO337" s="33"/>
      <c r="BRP337" s="26"/>
      <c r="BRQ337" s="33"/>
      <c r="BRR337" s="26"/>
      <c r="BRS337" s="33"/>
      <c r="BRT337" s="26"/>
      <c r="BRU337" s="33"/>
      <c r="BRV337" s="26"/>
      <c r="BRW337" s="33"/>
      <c r="BRX337" s="26"/>
      <c r="BRY337" s="33"/>
      <c r="BRZ337" s="26"/>
      <c r="BSA337" s="33"/>
      <c r="BSB337" s="26"/>
      <c r="BSC337" s="33"/>
      <c r="BSD337" s="26"/>
      <c r="BSE337" s="33"/>
      <c r="BSF337" s="26"/>
      <c r="BSG337" s="33"/>
      <c r="BSH337" s="26"/>
      <c r="BSI337" s="33"/>
      <c r="BSJ337" s="26"/>
      <c r="BSK337" s="33"/>
      <c r="BSL337" s="26"/>
      <c r="BSM337" s="33"/>
      <c r="BSN337" s="26"/>
      <c r="BSO337" s="33"/>
      <c r="BSP337" s="26"/>
      <c r="BSQ337" s="33"/>
      <c r="BSR337" s="26"/>
      <c r="BSS337" s="33"/>
      <c r="BST337" s="26"/>
      <c r="BSU337" s="33"/>
      <c r="BSV337" s="26"/>
      <c r="BSW337" s="33"/>
      <c r="BSX337" s="26"/>
      <c r="BSY337" s="33"/>
      <c r="BSZ337" s="26"/>
      <c r="BTA337" s="33"/>
      <c r="BTB337" s="26"/>
      <c r="BTC337" s="33"/>
      <c r="BTD337" s="26"/>
      <c r="BTE337" s="33"/>
      <c r="BTF337" s="26"/>
      <c r="BTG337" s="33"/>
      <c r="BTH337" s="26"/>
      <c r="BTI337" s="33"/>
      <c r="BTJ337" s="26"/>
      <c r="BTK337" s="33"/>
      <c r="BTL337" s="26"/>
      <c r="BTM337" s="33"/>
      <c r="BTN337" s="26"/>
      <c r="BTO337" s="33"/>
      <c r="BTP337" s="26"/>
      <c r="BTQ337" s="33"/>
      <c r="BTR337" s="26"/>
      <c r="BTS337" s="33"/>
      <c r="BTT337" s="26"/>
      <c r="BTU337" s="33"/>
      <c r="BTV337" s="26"/>
      <c r="BTW337" s="33"/>
      <c r="BTX337" s="26"/>
      <c r="BTY337" s="33"/>
      <c r="BTZ337" s="26"/>
      <c r="BUA337" s="33"/>
      <c r="BUB337" s="26"/>
      <c r="BUC337" s="33"/>
      <c r="BUD337" s="26"/>
      <c r="BUE337" s="33"/>
      <c r="BUF337" s="26"/>
      <c r="BUG337" s="33"/>
      <c r="BUH337" s="26"/>
      <c r="BUI337" s="33"/>
      <c r="BUJ337" s="26"/>
      <c r="BUK337" s="33"/>
      <c r="BUL337" s="26"/>
      <c r="BUM337" s="33"/>
      <c r="BUN337" s="26"/>
      <c r="BUO337" s="33"/>
      <c r="BUP337" s="26"/>
      <c r="BUQ337" s="33"/>
      <c r="BUR337" s="26"/>
      <c r="BUS337" s="33"/>
      <c r="BUT337" s="26"/>
      <c r="BUU337" s="33"/>
      <c r="BUV337" s="26"/>
      <c r="BUW337" s="33"/>
      <c r="BUX337" s="26"/>
      <c r="BUY337" s="33"/>
      <c r="BUZ337" s="26"/>
      <c r="BVA337" s="33"/>
      <c r="BVB337" s="26"/>
      <c r="BVC337" s="33"/>
      <c r="BVD337" s="26"/>
      <c r="BVE337" s="33"/>
      <c r="BVF337" s="26"/>
      <c r="BVG337" s="33"/>
      <c r="BVH337" s="26"/>
      <c r="BVI337" s="33"/>
      <c r="BVJ337" s="26"/>
      <c r="BVK337" s="33"/>
      <c r="BVL337" s="26"/>
      <c r="BVM337" s="33"/>
      <c r="BVN337" s="26"/>
      <c r="BVO337" s="33"/>
      <c r="BVP337" s="26"/>
      <c r="BVQ337" s="33"/>
      <c r="BVR337" s="26"/>
      <c r="BVS337" s="33"/>
      <c r="BVT337" s="26"/>
      <c r="BVU337" s="33"/>
      <c r="BVV337" s="26"/>
      <c r="BVW337" s="33"/>
      <c r="BVX337" s="26"/>
      <c r="BVY337" s="33"/>
      <c r="BVZ337" s="26"/>
      <c r="BWA337" s="33"/>
      <c r="BWB337" s="26"/>
      <c r="BWC337" s="33"/>
      <c r="BWD337" s="26"/>
      <c r="BWE337" s="33"/>
      <c r="BWF337" s="26"/>
      <c r="BWG337" s="33"/>
      <c r="BWH337" s="26"/>
      <c r="BWI337" s="33"/>
      <c r="BWJ337" s="26"/>
      <c r="BWK337" s="33"/>
      <c r="BWL337" s="26"/>
      <c r="BWM337" s="33"/>
      <c r="BWN337" s="26"/>
      <c r="BWO337" s="33"/>
      <c r="BWP337" s="26"/>
      <c r="BWQ337" s="33"/>
      <c r="BWR337" s="26"/>
      <c r="BWS337" s="33"/>
      <c r="BWT337" s="26"/>
      <c r="BWU337" s="33"/>
      <c r="BWV337" s="26"/>
      <c r="BWW337" s="33"/>
      <c r="BWX337" s="26"/>
      <c r="BWY337" s="33"/>
      <c r="BWZ337" s="26"/>
      <c r="BXA337" s="33"/>
      <c r="BXB337" s="26"/>
      <c r="BXC337" s="33"/>
      <c r="BXD337" s="26"/>
      <c r="BXE337" s="33"/>
      <c r="BXF337" s="26"/>
      <c r="BXG337" s="33"/>
      <c r="BXH337" s="26"/>
      <c r="BXI337" s="33"/>
      <c r="BXJ337" s="26"/>
      <c r="BXK337" s="33"/>
      <c r="BXL337" s="26"/>
      <c r="BXM337" s="33"/>
      <c r="BXN337" s="26"/>
      <c r="BXO337" s="33"/>
      <c r="BXP337" s="26"/>
      <c r="BXQ337" s="33"/>
      <c r="BXR337" s="26"/>
      <c r="BXS337" s="33"/>
      <c r="BXT337" s="26"/>
      <c r="BXU337" s="33"/>
      <c r="BXV337" s="26"/>
      <c r="BXW337" s="33"/>
      <c r="BXX337" s="26"/>
      <c r="BXY337" s="33"/>
      <c r="BXZ337" s="26"/>
      <c r="BYA337" s="33"/>
      <c r="BYB337" s="26"/>
      <c r="BYC337" s="33"/>
      <c r="BYD337" s="26"/>
      <c r="BYE337" s="33"/>
      <c r="BYF337" s="26"/>
      <c r="BYG337" s="33"/>
      <c r="BYH337" s="26"/>
      <c r="BYI337" s="33"/>
      <c r="BYJ337" s="26"/>
      <c r="BYK337" s="33"/>
      <c r="BYL337" s="26"/>
      <c r="BYM337" s="33"/>
      <c r="BYN337" s="26"/>
      <c r="BYO337" s="33"/>
      <c r="BYP337" s="26"/>
      <c r="BYQ337" s="33"/>
      <c r="BYR337" s="26"/>
      <c r="BYS337" s="33"/>
      <c r="BYT337" s="26"/>
      <c r="BYU337" s="33"/>
      <c r="BYV337" s="26"/>
      <c r="BYW337" s="33"/>
      <c r="BYX337" s="26"/>
      <c r="BYY337" s="33"/>
      <c r="BYZ337" s="26"/>
      <c r="BZA337" s="33"/>
      <c r="BZB337" s="26"/>
      <c r="BZC337" s="33"/>
      <c r="BZD337" s="26"/>
      <c r="BZE337" s="33"/>
      <c r="BZF337" s="26"/>
      <c r="BZG337" s="33"/>
      <c r="BZH337" s="26"/>
      <c r="BZI337" s="33"/>
      <c r="BZJ337" s="26"/>
      <c r="BZK337" s="33"/>
      <c r="BZL337" s="26"/>
      <c r="BZM337" s="33"/>
      <c r="BZN337" s="26"/>
      <c r="BZO337" s="33"/>
      <c r="BZP337" s="26"/>
      <c r="BZQ337" s="33"/>
      <c r="BZR337" s="26"/>
      <c r="BZS337" s="33"/>
      <c r="BZT337" s="26"/>
      <c r="BZU337" s="33"/>
      <c r="BZV337" s="26"/>
      <c r="BZW337" s="33"/>
      <c r="BZX337" s="26"/>
      <c r="BZY337" s="33"/>
      <c r="BZZ337" s="26"/>
      <c r="CAA337" s="33"/>
      <c r="CAB337" s="26"/>
      <c r="CAC337" s="33"/>
      <c r="CAD337" s="26"/>
      <c r="CAE337" s="33"/>
      <c r="CAF337" s="26"/>
      <c r="CAG337" s="33"/>
      <c r="CAH337" s="26"/>
      <c r="CAI337" s="33"/>
      <c r="CAJ337" s="26"/>
      <c r="CAK337" s="33"/>
      <c r="CAL337" s="26"/>
      <c r="CAM337" s="33"/>
      <c r="CAN337" s="26"/>
      <c r="CAO337" s="33"/>
      <c r="CAP337" s="26"/>
      <c r="CAQ337" s="33"/>
      <c r="CAR337" s="26"/>
      <c r="CAS337" s="33"/>
      <c r="CAT337" s="26"/>
      <c r="CAU337" s="33"/>
      <c r="CAV337" s="26"/>
      <c r="CAW337" s="33"/>
      <c r="CAX337" s="26"/>
      <c r="CAY337" s="33"/>
      <c r="CAZ337" s="26"/>
      <c r="CBA337" s="33"/>
      <c r="CBB337" s="26"/>
      <c r="CBC337" s="33"/>
      <c r="CBD337" s="26"/>
      <c r="CBE337" s="33"/>
      <c r="CBF337" s="26"/>
      <c r="CBG337" s="33"/>
      <c r="CBH337" s="26"/>
      <c r="CBI337" s="33"/>
      <c r="CBJ337" s="26"/>
      <c r="CBK337" s="33"/>
      <c r="CBL337" s="26"/>
      <c r="CBM337" s="33"/>
      <c r="CBN337" s="26"/>
      <c r="CBO337" s="33"/>
      <c r="CBP337" s="26"/>
      <c r="CBQ337" s="33"/>
      <c r="CBR337" s="26"/>
      <c r="CBS337" s="33"/>
      <c r="CBT337" s="26"/>
      <c r="CBU337" s="33"/>
      <c r="CBV337" s="26"/>
      <c r="CBW337" s="33"/>
      <c r="CBX337" s="26"/>
      <c r="CBY337" s="33"/>
      <c r="CBZ337" s="26"/>
      <c r="CCA337" s="33"/>
      <c r="CCB337" s="26"/>
      <c r="CCC337" s="33"/>
      <c r="CCD337" s="26"/>
      <c r="CCE337" s="33"/>
      <c r="CCF337" s="26"/>
      <c r="CCG337" s="33"/>
      <c r="CCH337" s="26"/>
      <c r="CCI337" s="33"/>
      <c r="CCJ337" s="26"/>
      <c r="CCK337" s="33"/>
      <c r="CCL337" s="26"/>
      <c r="CCM337" s="33"/>
      <c r="CCN337" s="26"/>
      <c r="CCO337" s="33"/>
      <c r="CCP337" s="26"/>
      <c r="CCQ337" s="33"/>
      <c r="CCR337" s="26"/>
      <c r="CCS337" s="33"/>
      <c r="CCT337" s="26"/>
      <c r="CCU337" s="33"/>
      <c r="CCV337" s="26"/>
      <c r="CCW337" s="33"/>
      <c r="CCX337" s="26"/>
      <c r="CCY337" s="33"/>
      <c r="CCZ337" s="26"/>
      <c r="CDA337" s="33"/>
      <c r="CDB337" s="26"/>
      <c r="CDC337" s="33"/>
      <c r="CDD337" s="26"/>
      <c r="CDE337" s="33"/>
      <c r="CDF337" s="26"/>
      <c r="CDG337" s="33"/>
      <c r="CDH337" s="26"/>
      <c r="CDI337" s="33"/>
      <c r="CDJ337" s="26"/>
      <c r="CDK337" s="33"/>
      <c r="CDL337" s="26"/>
      <c r="CDM337" s="33"/>
      <c r="CDN337" s="26"/>
      <c r="CDO337" s="33"/>
      <c r="CDP337" s="26"/>
      <c r="CDQ337" s="33"/>
      <c r="CDR337" s="26"/>
      <c r="CDS337" s="33"/>
      <c r="CDT337" s="26"/>
      <c r="CDU337" s="33"/>
      <c r="CDV337" s="26"/>
      <c r="CDW337" s="33"/>
      <c r="CDX337" s="26"/>
      <c r="CDY337" s="33"/>
      <c r="CDZ337" s="26"/>
      <c r="CEA337" s="33"/>
      <c r="CEB337" s="26"/>
      <c r="CEC337" s="33"/>
      <c r="CED337" s="26"/>
      <c r="CEE337" s="33"/>
      <c r="CEF337" s="26"/>
      <c r="CEG337" s="33"/>
      <c r="CEH337" s="26"/>
      <c r="CEI337" s="33"/>
      <c r="CEJ337" s="26"/>
      <c r="CEK337" s="33"/>
      <c r="CEL337" s="26"/>
      <c r="CEM337" s="33"/>
      <c r="CEN337" s="26"/>
      <c r="CEO337" s="33"/>
      <c r="CEP337" s="26"/>
      <c r="CEQ337" s="33"/>
      <c r="CER337" s="26"/>
      <c r="CES337" s="33"/>
      <c r="CET337" s="26"/>
      <c r="CEU337" s="33"/>
      <c r="CEV337" s="26"/>
      <c r="CEW337" s="33"/>
      <c r="CEX337" s="26"/>
      <c r="CEY337" s="33"/>
      <c r="CEZ337" s="26"/>
      <c r="CFA337" s="33"/>
      <c r="CFB337" s="26"/>
      <c r="CFC337" s="33"/>
      <c r="CFD337" s="26"/>
      <c r="CFE337" s="33"/>
      <c r="CFF337" s="26"/>
      <c r="CFG337" s="33"/>
      <c r="CFH337" s="26"/>
      <c r="CFI337" s="33"/>
      <c r="CFJ337" s="26"/>
      <c r="CFK337" s="33"/>
      <c r="CFL337" s="26"/>
      <c r="CFM337" s="33"/>
      <c r="CFN337" s="26"/>
      <c r="CFO337" s="33"/>
      <c r="CFP337" s="26"/>
      <c r="CFQ337" s="33"/>
      <c r="CFR337" s="26"/>
      <c r="CFS337" s="33"/>
      <c r="CFT337" s="26"/>
      <c r="CFU337" s="33"/>
      <c r="CFV337" s="26"/>
      <c r="CFW337" s="33"/>
      <c r="CFX337" s="26"/>
      <c r="CFY337" s="33"/>
      <c r="CFZ337" s="26"/>
      <c r="CGA337" s="33"/>
      <c r="CGB337" s="26"/>
      <c r="CGC337" s="33"/>
      <c r="CGD337" s="26"/>
      <c r="CGE337" s="33"/>
      <c r="CGF337" s="26"/>
      <c r="CGG337" s="33"/>
      <c r="CGH337" s="26"/>
      <c r="CGI337" s="33"/>
      <c r="CGJ337" s="26"/>
      <c r="CGK337" s="33"/>
      <c r="CGL337" s="26"/>
      <c r="CGM337" s="33"/>
      <c r="CGN337" s="26"/>
      <c r="CGO337" s="33"/>
      <c r="CGP337" s="26"/>
      <c r="CGQ337" s="33"/>
      <c r="CGR337" s="26"/>
      <c r="CGS337" s="33"/>
      <c r="CGT337" s="26"/>
      <c r="CGU337" s="33"/>
      <c r="CGV337" s="26"/>
      <c r="CGW337" s="33"/>
      <c r="CGX337" s="26"/>
      <c r="CGY337" s="33"/>
      <c r="CGZ337" s="26"/>
      <c r="CHA337" s="33"/>
      <c r="CHB337" s="26"/>
      <c r="CHC337" s="33"/>
      <c r="CHD337" s="26"/>
      <c r="CHE337" s="33"/>
      <c r="CHF337" s="26"/>
      <c r="CHG337" s="33"/>
      <c r="CHH337" s="26"/>
      <c r="CHI337" s="33"/>
      <c r="CHJ337" s="26"/>
      <c r="CHK337" s="33"/>
      <c r="CHL337" s="26"/>
      <c r="CHM337" s="33"/>
      <c r="CHN337" s="26"/>
      <c r="CHO337" s="33"/>
      <c r="CHP337" s="26"/>
      <c r="CHQ337" s="33"/>
      <c r="CHR337" s="26"/>
      <c r="CHS337" s="33"/>
      <c r="CHT337" s="26"/>
      <c r="CHU337" s="33"/>
      <c r="CHV337" s="26"/>
      <c r="CHW337" s="33"/>
      <c r="CHX337" s="26"/>
      <c r="CHY337" s="33"/>
      <c r="CHZ337" s="26"/>
      <c r="CIA337" s="33"/>
      <c r="CIB337" s="26"/>
      <c r="CIC337" s="33"/>
      <c r="CID337" s="26"/>
      <c r="CIE337" s="33"/>
      <c r="CIF337" s="26"/>
      <c r="CIG337" s="33"/>
      <c r="CIH337" s="26"/>
      <c r="CII337" s="33"/>
      <c r="CIJ337" s="26"/>
      <c r="CIK337" s="33"/>
      <c r="CIL337" s="26"/>
      <c r="CIM337" s="33"/>
      <c r="CIN337" s="26"/>
      <c r="CIO337" s="33"/>
      <c r="CIP337" s="26"/>
      <c r="CIQ337" s="33"/>
      <c r="CIR337" s="26"/>
      <c r="CIS337" s="33"/>
      <c r="CIT337" s="26"/>
      <c r="CIU337" s="33"/>
      <c r="CIV337" s="26"/>
      <c r="CIW337" s="33"/>
      <c r="CIX337" s="26"/>
      <c r="CIY337" s="33"/>
      <c r="CIZ337" s="26"/>
      <c r="CJA337" s="33"/>
      <c r="CJB337" s="26"/>
      <c r="CJC337" s="33"/>
      <c r="CJD337" s="26"/>
      <c r="CJE337" s="33"/>
      <c r="CJF337" s="26"/>
      <c r="CJG337" s="33"/>
      <c r="CJH337" s="26"/>
      <c r="CJI337" s="33"/>
      <c r="CJJ337" s="26"/>
      <c r="CJK337" s="33"/>
      <c r="CJL337" s="26"/>
      <c r="CJM337" s="33"/>
      <c r="CJN337" s="26"/>
      <c r="CJO337" s="33"/>
      <c r="CJP337" s="26"/>
      <c r="CJQ337" s="33"/>
      <c r="CJR337" s="26"/>
      <c r="CJS337" s="33"/>
      <c r="CJT337" s="26"/>
      <c r="CJU337" s="33"/>
      <c r="CJV337" s="26"/>
      <c r="CJW337" s="33"/>
      <c r="CJX337" s="26"/>
      <c r="CJY337" s="33"/>
      <c r="CJZ337" s="26"/>
      <c r="CKA337" s="33"/>
      <c r="CKB337" s="26"/>
      <c r="CKC337" s="33"/>
      <c r="CKD337" s="26"/>
      <c r="CKE337" s="33"/>
      <c r="CKF337" s="26"/>
      <c r="CKG337" s="33"/>
      <c r="CKH337" s="26"/>
      <c r="CKI337" s="33"/>
      <c r="CKJ337" s="26"/>
      <c r="CKK337" s="33"/>
      <c r="CKL337" s="26"/>
      <c r="CKM337" s="33"/>
      <c r="CKN337" s="26"/>
      <c r="CKO337" s="33"/>
      <c r="CKP337" s="26"/>
      <c r="CKQ337" s="33"/>
      <c r="CKR337" s="26"/>
      <c r="CKS337" s="33"/>
      <c r="CKT337" s="26"/>
      <c r="CKU337" s="33"/>
      <c r="CKV337" s="26"/>
      <c r="CKW337" s="33"/>
      <c r="CKX337" s="26"/>
      <c r="CKY337" s="33"/>
      <c r="CKZ337" s="26"/>
      <c r="CLA337" s="33"/>
      <c r="CLB337" s="26"/>
      <c r="CLC337" s="33"/>
      <c r="CLD337" s="26"/>
      <c r="CLE337" s="33"/>
      <c r="CLF337" s="26"/>
      <c r="CLG337" s="33"/>
      <c r="CLH337" s="26"/>
      <c r="CLI337" s="33"/>
      <c r="CLJ337" s="26"/>
      <c r="CLK337" s="33"/>
      <c r="CLL337" s="26"/>
      <c r="CLM337" s="33"/>
      <c r="CLN337" s="26"/>
      <c r="CLO337" s="33"/>
      <c r="CLP337" s="26"/>
      <c r="CLQ337" s="33"/>
      <c r="CLR337" s="26"/>
      <c r="CLS337" s="33"/>
      <c r="CLT337" s="26"/>
      <c r="CLU337" s="33"/>
      <c r="CLV337" s="26"/>
      <c r="CLW337" s="33"/>
      <c r="CLX337" s="26"/>
      <c r="CLY337" s="33"/>
      <c r="CLZ337" s="26"/>
      <c r="CMA337" s="33"/>
      <c r="CMB337" s="26"/>
      <c r="CMC337" s="33"/>
      <c r="CMD337" s="26"/>
      <c r="CME337" s="33"/>
      <c r="CMF337" s="26"/>
      <c r="CMG337" s="33"/>
      <c r="CMH337" s="26"/>
      <c r="CMI337" s="33"/>
      <c r="CMJ337" s="26"/>
      <c r="CMK337" s="33"/>
      <c r="CML337" s="26"/>
      <c r="CMM337" s="33"/>
      <c r="CMN337" s="26"/>
      <c r="CMO337" s="33"/>
      <c r="CMP337" s="26"/>
      <c r="CMQ337" s="33"/>
      <c r="CMR337" s="26"/>
      <c r="CMS337" s="33"/>
      <c r="CMT337" s="26"/>
      <c r="CMU337" s="33"/>
      <c r="CMV337" s="26"/>
      <c r="CMW337" s="33"/>
      <c r="CMX337" s="26"/>
      <c r="CMY337" s="33"/>
      <c r="CMZ337" s="26"/>
      <c r="CNA337" s="33"/>
      <c r="CNB337" s="26"/>
      <c r="CNC337" s="33"/>
      <c r="CND337" s="26"/>
      <c r="CNE337" s="33"/>
      <c r="CNF337" s="26"/>
      <c r="CNG337" s="33"/>
      <c r="CNH337" s="26"/>
      <c r="CNI337" s="33"/>
      <c r="CNJ337" s="26"/>
      <c r="CNK337" s="33"/>
      <c r="CNL337" s="26"/>
      <c r="CNM337" s="33"/>
      <c r="CNN337" s="26"/>
      <c r="CNO337" s="33"/>
      <c r="CNP337" s="26"/>
      <c r="CNQ337" s="33"/>
      <c r="CNR337" s="26"/>
      <c r="CNS337" s="33"/>
      <c r="CNT337" s="26"/>
      <c r="CNU337" s="33"/>
      <c r="CNV337" s="26"/>
      <c r="CNW337" s="33"/>
      <c r="CNX337" s="26"/>
      <c r="CNY337" s="33"/>
      <c r="CNZ337" s="26"/>
      <c r="COA337" s="33"/>
      <c r="COB337" s="26"/>
      <c r="COC337" s="33"/>
      <c r="COD337" s="26"/>
      <c r="COE337" s="33"/>
      <c r="COF337" s="26"/>
      <c r="COG337" s="33"/>
      <c r="COH337" s="26"/>
      <c r="COI337" s="33"/>
      <c r="COJ337" s="26"/>
      <c r="COK337" s="33"/>
      <c r="COL337" s="26"/>
      <c r="COM337" s="33"/>
      <c r="CON337" s="26"/>
      <c r="COO337" s="33"/>
      <c r="COP337" s="26"/>
      <c r="COQ337" s="33"/>
      <c r="COR337" s="26"/>
      <c r="COS337" s="33"/>
      <c r="COT337" s="26"/>
      <c r="COU337" s="33"/>
      <c r="COV337" s="26"/>
      <c r="COW337" s="33"/>
      <c r="COX337" s="26"/>
      <c r="COY337" s="33"/>
      <c r="COZ337" s="26"/>
      <c r="CPA337" s="33"/>
      <c r="CPB337" s="26"/>
      <c r="CPC337" s="33"/>
      <c r="CPD337" s="26"/>
      <c r="CPE337" s="33"/>
      <c r="CPF337" s="26"/>
      <c r="CPG337" s="33"/>
      <c r="CPH337" s="26"/>
      <c r="CPI337" s="33"/>
      <c r="CPJ337" s="26"/>
      <c r="CPK337" s="33"/>
      <c r="CPL337" s="26"/>
      <c r="CPM337" s="33"/>
      <c r="CPN337" s="26"/>
      <c r="CPO337" s="33"/>
      <c r="CPP337" s="26"/>
      <c r="CPQ337" s="33"/>
      <c r="CPR337" s="26"/>
      <c r="CPS337" s="33"/>
      <c r="CPT337" s="26"/>
      <c r="CPU337" s="33"/>
      <c r="CPV337" s="26"/>
      <c r="CPW337" s="33"/>
      <c r="CPX337" s="26"/>
      <c r="CPY337" s="33"/>
      <c r="CPZ337" s="26"/>
      <c r="CQA337" s="33"/>
      <c r="CQB337" s="26"/>
      <c r="CQC337" s="33"/>
      <c r="CQD337" s="26"/>
      <c r="CQE337" s="33"/>
      <c r="CQF337" s="26"/>
      <c r="CQG337" s="33"/>
      <c r="CQH337" s="26"/>
      <c r="CQI337" s="33"/>
      <c r="CQJ337" s="26"/>
      <c r="CQK337" s="33"/>
      <c r="CQL337" s="26"/>
      <c r="CQM337" s="33"/>
      <c r="CQN337" s="26"/>
      <c r="CQO337" s="33"/>
      <c r="CQP337" s="26"/>
      <c r="CQQ337" s="33"/>
      <c r="CQR337" s="26"/>
      <c r="CQS337" s="33"/>
      <c r="CQT337" s="26"/>
      <c r="CQU337" s="33"/>
      <c r="CQV337" s="26"/>
      <c r="CQW337" s="33"/>
      <c r="CQX337" s="26"/>
      <c r="CQY337" s="33"/>
      <c r="CQZ337" s="26"/>
      <c r="CRA337" s="33"/>
      <c r="CRB337" s="26"/>
      <c r="CRC337" s="33"/>
      <c r="CRD337" s="26"/>
      <c r="CRE337" s="33"/>
      <c r="CRF337" s="26"/>
      <c r="CRG337" s="33"/>
      <c r="CRH337" s="26"/>
      <c r="CRI337" s="33"/>
      <c r="CRJ337" s="26"/>
      <c r="CRK337" s="33"/>
      <c r="CRL337" s="26"/>
      <c r="CRM337" s="33"/>
      <c r="CRN337" s="26"/>
      <c r="CRO337" s="33"/>
      <c r="CRP337" s="26"/>
      <c r="CRQ337" s="33"/>
      <c r="CRR337" s="26"/>
      <c r="CRS337" s="33"/>
      <c r="CRT337" s="26"/>
      <c r="CRU337" s="33"/>
      <c r="CRV337" s="26"/>
      <c r="CRW337" s="33"/>
      <c r="CRX337" s="26"/>
      <c r="CRY337" s="33"/>
      <c r="CRZ337" s="26"/>
      <c r="CSA337" s="33"/>
      <c r="CSB337" s="26"/>
      <c r="CSC337" s="33"/>
      <c r="CSD337" s="26"/>
      <c r="CSE337" s="33"/>
      <c r="CSF337" s="26"/>
      <c r="CSG337" s="33"/>
      <c r="CSH337" s="26"/>
      <c r="CSI337" s="33"/>
      <c r="CSJ337" s="26"/>
      <c r="CSK337" s="33"/>
      <c r="CSL337" s="26"/>
      <c r="CSM337" s="33"/>
      <c r="CSN337" s="26"/>
      <c r="CSO337" s="33"/>
      <c r="CSP337" s="26"/>
      <c r="CSQ337" s="33"/>
      <c r="CSR337" s="26"/>
      <c r="CSS337" s="33"/>
      <c r="CST337" s="26"/>
      <c r="CSU337" s="33"/>
      <c r="CSV337" s="26"/>
      <c r="CSW337" s="33"/>
      <c r="CSX337" s="26"/>
      <c r="CSY337" s="33"/>
      <c r="CSZ337" s="26"/>
      <c r="CTA337" s="33"/>
      <c r="CTB337" s="26"/>
      <c r="CTC337" s="33"/>
      <c r="CTD337" s="26"/>
      <c r="CTE337" s="33"/>
      <c r="CTF337" s="26"/>
      <c r="CTG337" s="33"/>
      <c r="CTH337" s="26"/>
      <c r="CTI337" s="33"/>
      <c r="CTJ337" s="26"/>
      <c r="CTK337" s="33"/>
      <c r="CTL337" s="26"/>
      <c r="CTM337" s="33"/>
      <c r="CTN337" s="26"/>
      <c r="CTO337" s="33"/>
      <c r="CTP337" s="26"/>
      <c r="CTQ337" s="33"/>
      <c r="CTR337" s="26"/>
      <c r="CTS337" s="33"/>
      <c r="CTT337" s="26"/>
      <c r="CTU337" s="33"/>
      <c r="CTV337" s="26"/>
      <c r="CTW337" s="33"/>
      <c r="CTX337" s="26"/>
      <c r="CTY337" s="33"/>
      <c r="CTZ337" s="26"/>
      <c r="CUA337" s="33"/>
      <c r="CUB337" s="26"/>
      <c r="CUC337" s="33"/>
      <c r="CUD337" s="26"/>
      <c r="CUE337" s="33"/>
      <c r="CUF337" s="26"/>
      <c r="CUG337" s="33"/>
      <c r="CUH337" s="26"/>
      <c r="CUI337" s="33"/>
      <c r="CUJ337" s="26"/>
      <c r="CUK337" s="33"/>
      <c r="CUL337" s="26"/>
      <c r="CUM337" s="33"/>
      <c r="CUN337" s="26"/>
      <c r="CUO337" s="33"/>
      <c r="CUP337" s="26"/>
      <c r="CUQ337" s="33"/>
      <c r="CUR337" s="26"/>
      <c r="CUS337" s="33"/>
      <c r="CUT337" s="26"/>
      <c r="CUU337" s="33"/>
      <c r="CUV337" s="26"/>
      <c r="CUW337" s="33"/>
      <c r="CUX337" s="26"/>
      <c r="CUY337" s="33"/>
      <c r="CUZ337" s="26"/>
      <c r="CVA337" s="33"/>
      <c r="CVB337" s="26"/>
      <c r="CVC337" s="33"/>
      <c r="CVD337" s="26"/>
      <c r="CVE337" s="33"/>
      <c r="CVF337" s="26"/>
      <c r="CVG337" s="33"/>
      <c r="CVH337" s="26"/>
      <c r="CVI337" s="33"/>
      <c r="CVJ337" s="26"/>
      <c r="CVK337" s="33"/>
      <c r="CVL337" s="26"/>
      <c r="CVM337" s="33"/>
      <c r="CVN337" s="26"/>
      <c r="CVO337" s="33"/>
      <c r="CVP337" s="26"/>
      <c r="CVQ337" s="33"/>
      <c r="CVR337" s="26"/>
      <c r="CVS337" s="33"/>
      <c r="CVT337" s="26"/>
      <c r="CVU337" s="33"/>
      <c r="CVV337" s="26"/>
      <c r="CVW337" s="33"/>
      <c r="CVX337" s="26"/>
      <c r="CVY337" s="33"/>
      <c r="CVZ337" s="26"/>
      <c r="CWA337" s="33"/>
      <c r="CWB337" s="26"/>
      <c r="CWC337" s="33"/>
      <c r="CWD337" s="26"/>
      <c r="CWE337" s="33"/>
      <c r="CWF337" s="26"/>
      <c r="CWG337" s="33"/>
      <c r="CWH337" s="26"/>
      <c r="CWI337" s="33"/>
      <c r="CWJ337" s="26"/>
      <c r="CWK337" s="33"/>
      <c r="CWL337" s="26"/>
      <c r="CWM337" s="33"/>
      <c r="CWN337" s="26"/>
      <c r="CWO337" s="33"/>
      <c r="CWP337" s="26"/>
      <c r="CWQ337" s="33"/>
      <c r="CWR337" s="26"/>
      <c r="CWS337" s="33"/>
      <c r="CWT337" s="26"/>
      <c r="CWU337" s="33"/>
      <c r="CWV337" s="26"/>
      <c r="CWW337" s="33"/>
      <c r="CWX337" s="26"/>
      <c r="CWY337" s="33"/>
      <c r="CWZ337" s="26"/>
      <c r="CXA337" s="33"/>
      <c r="CXB337" s="26"/>
      <c r="CXC337" s="33"/>
      <c r="CXD337" s="26"/>
      <c r="CXE337" s="33"/>
      <c r="CXF337" s="26"/>
      <c r="CXG337" s="33"/>
      <c r="CXH337" s="26"/>
      <c r="CXI337" s="33"/>
      <c r="CXJ337" s="26"/>
      <c r="CXK337" s="33"/>
      <c r="CXL337" s="26"/>
      <c r="CXM337" s="33"/>
      <c r="CXN337" s="26"/>
      <c r="CXO337" s="33"/>
      <c r="CXP337" s="26"/>
      <c r="CXQ337" s="33"/>
      <c r="CXR337" s="26"/>
      <c r="CXS337" s="33"/>
      <c r="CXT337" s="26"/>
      <c r="CXU337" s="33"/>
      <c r="CXV337" s="26"/>
      <c r="CXW337" s="33"/>
      <c r="CXX337" s="26"/>
      <c r="CXY337" s="33"/>
      <c r="CXZ337" s="26"/>
      <c r="CYA337" s="33"/>
      <c r="CYB337" s="26"/>
      <c r="CYC337" s="33"/>
      <c r="CYD337" s="26"/>
      <c r="CYE337" s="33"/>
      <c r="CYF337" s="26"/>
      <c r="CYG337" s="33"/>
      <c r="CYH337" s="26"/>
      <c r="CYI337" s="33"/>
      <c r="CYJ337" s="26"/>
      <c r="CYK337" s="33"/>
      <c r="CYL337" s="26"/>
      <c r="CYM337" s="33"/>
      <c r="CYN337" s="26"/>
      <c r="CYO337" s="33"/>
      <c r="CYP337" s="26"/>
      <c r="CYQ337" s="33"/>
      <c r="CYR337" s="26"/>
      <c r="CYS337" s="33"/>
      <c r="CYT337" s="26"/>
      <c r="CYU337" s="33"/>
      <c r="CYV337" s="26"/>
      <c r="CYW337" s="33"/>
      <c r="CYX337" s="26"/>
      <c r="CYY337" s="33"/>
      <c r="CYZ337" s="26"/>
      <c r="CZA337" s="33"/>
      <c r="CZB337" s="26"/>
      <c r="CZC337" s="33"/>
      <c r="CZD337" s="26"/>
      <c r="CZE337" s="33"/>
      <c r="CZF337" s="26"/>
      <c r="CZG337" s="33"/>
      <c r="CZH337" s="26"/>
      <c r="CZI337" s="33"/>
      <c r="CZJ337" s="26"/>
      <c r="CZK337" s="33"/>
      <c r="CZL337" s="26"/>
      <c r="CZM337" s="33"/>
      <c r="CZN337" s="26"/>
      <c r="CZO337" s="33"/>
      <c r="CZP337" s="26"/>
      <c r="CZQ337" s="33"/>
      <c r="CZR337" s="26"/>
      <c r="CZS337" s="33"/>
      <c r="CZT337" s="26"/>
      <c r="CZU337" s="33"/>
      <c r="CZV337" s="26"/>
      <c r="CZW337" s="33"/>
      <c r="CZX337" s="26"/>
      <c r="CZY337" s="33"/>
      <c r="CZZ337" s="26"/>
      <c r="DAA337" s="33"/>
      <c r="DAB337" s="26"/>
      <c r="DAC337" s="33"/>
      <c r="DAD337" s="26"/>
      <c r="DAE337" s="33"/>
      <c r="DAF337" s="26"/>
      <c r="DAG337" s="33"/>
      <c r="DAH337" s="26"/>
      <c r="DAI337" s="33"/>
      <c r="DAJ337" s="26"/>
      <c r="DAK337" s="33"/>
      <c r="DAL337" s="26"/>
      <c r="DAM337" s="33"/>
      <c r="DAN337" s="26"/>
      <c r="DAO337" s="33"/>
      <c r="DAP337" s="26"/>
      <c r="DAQ337" s="33"/>
      <c r="DAR337" s="26"/>
      <c r="DAS337" s="33"/>
      <c r="DAT337" s="26"/>
      <c r="DAU337" s="33"/>
      <c r="DAV337" s="26"/>
      <c r="DAW337" s="33"/>
      <c r="DAX337" s="26"/>
      <c r="DAY337" s="33"/>
      <c r="DAZ337" s="26"/>
      <c r="DBA337" s="33"/>
      <c r="DBB337" s="26"/>
      <c r="DBC337" s="33"/>
      <c r="DBD337" s="26"/>
      <c r="DBE337" s="33"/>
      <c r="DBF337" s="26"/>
      <c r="DBG337" s="33"/>
      <c r="DBH337" s="26"/>
      <c r="DBI337" s="33"/>
      <c r="DBJ337" s="26"/>
      <c r="DBK337" s="33"/>
      <c r="DBL337" s="26"/>
      <c r="DBM337" s="33"/>
      <c r="DBN337" s="26"/>
      <c r="DBO337" s="33"/>
      <c r="DBP337" s="26"/>
      <c r="DBQ337" s="33"/>
      <c r="DBR337" s="26"/>
      <c r="DBS337" s="33"/>
      <c r="DBT337" s="26"/>
      <c r="DBU337" s="33"/>
      <c r="DBV337" s="26"/>
      <c r="DBW337" s="33"/>
      <c r="DBX337" s="26"/>
      <c r="DBY337" s="33"/>
      <c r="DBZ337" s="26"/>
      <c r="DCA337" s="33"/>
      <c r="DCB337" s="26"/>
      <c r="DCC337" s="33"/>
      <c r="DCD337" s="26"/>
      <c r="DCE337" s="33"/>
      <c r="DCF337" s="26"/>
      <c r="DCG337" s="33"/>
      <c r="DCH337" s="26"/>
      <c r="DCI337" s="33"/>
      <c r="DCJ337" s="26"/>
      <c r="DCK337" s="33"/>
      <c r="DCL337" s="26"/>
      <c r="DCM337" s="33"/>
      <c r="DCN337" s="26"/>
      <c r="DCO337" s="33"/>
      <c r="DCP337" s="26"/>
      <c r="DCQ337" s="33"/>
      <c r="DCR337" s="26"/>
      <c r="DCS337" s="33"/>
      <c r="DCT337" s="26"/>
      <c r="DCU337" s="33"/>
      <c r="DCV337" s="26"/>
      <c r="DCW337" s="33"/>
      <c r="DCX337" s="26"/>
      <c r="DCY337" s="33"/>
      <c r="DCZ337" s="26"/>
      <c r="DDA337" s="33"/>
      <c r="DDB337" s="26"/>
      <c r="DDC337" s="33"/>
      <c r="DDD337" s="26"/>
      <c r="DDE337" s="33"/>
      <c r="DDF337" s="26"/>
      <c r="DDG337" s="33"/>
      <c r="DDH337" s="26"/>
      <c r="DDI337" s="33"/>
      <c r="DDJ337" s="26"/>
      <c r="DDK337" s="33"/>
      <c r="DDL337" s="26"/>
      <c r="DDM337" s="33"/>
      <c r="DDN337" s="26"/>
      <c r="DDO337" s="33"/>
      <c r="DDP337" s="26"/>
      <c r="DDQ337" s="33"/>
      <c r="DDR337" s="26"/>
      <c r="DDS337" s="33"/>
      <c r="DDT337" s="26"/>
      <c r="DDU337" s="33"/>
      <c r="DDV337" s="26"/>
      <c r="DDW337" s="33"/>
      <c r="DDX337" s="26"/>
      <c r="DDY337" s="33"/>
      <c r="DDZ337" s="26"/>
      <c r="DEA337" s="33"/>
      <c r="DEB337" s="26"/>
      <c r="DEC337" s="33"/>
      <c r="DED337" s="26"/>
      <c r="DEE337" s="33"/>
      <c r="DEF337" s="26"/>
      <c r="DEG337" s="33"/>
      <c r="DEH337" s="26"/>
      <c r="DEI337" s="33"/>
      <c r="DEJ337" s="26"/>
      <c r="DEK337" s="33"/>
      <c r="DEL337" s="26"/>
      <c r="DEM337" s="33"/>
      <c r="DEN337" s="26"/>
      <c r="DEO337" s="33"/>
      <c r="DEP337" s="26"/>
      <c r="DEQ337" s="33"/>
      <c r="DER337" s="26"/>
      <c r="DES337" s="33"/>
      <c r="DET337" s="26"/>
      <c r="DEU337" s="33"/>
      <c r="DEV337" s="26"/>
      <c r="DEW337" s="33"/>
      <c r="DEX337" s="26"/>
      <c r="DEY337" s="33"/>
      <c r="DEZ337" s="26"/>
      <c r="DFA337" s="33"/>
      <c r="DFB337" s="26"/>
      <c r="DFC337" s="33"/>
      <c r="DFD337" s="26"/>
      <c r="DFE337" s="33"/>
      <c r="DFF337" s="26"/>
      <c r="DFG337" s="33"/>
      <c r="DFH337" s="26"/>
      <c r="DFI337" s="33"/>
      <c r="DFJ337" s="26"/>
      <c r="DFK337" s="33"/>
      <c r="DFL337" s="26"/>
      <c r="DFM337" s="33"/>
      <c r="DFN337" s="26"/>
      <c r="DFO337" s="33"/>
      <c r="DFP337" s="26"/>
      <c r="DFQ337" s="33"/>
      <c r="DFR337" s="26"/>
      <c r="DFS337" s="33"/>
      <c r="DFT337" s="26"/>
      <c r="DFU337" s="33"/>
      <c r="DFV337" s="26"/>
      <c r="DFW337" s="33"/>
      <c r="DFX337" s="26"/>
      <c r="DFY337" s="33"/>
      <c r="DFZ337" s="26"/>
      <c r="DGA337" s="33"/>
      <c r="DGB337" s="26"/>
      <c r="DGC337" s="33"/>
      <c r="DGD337" s="26"/>
      <c r="DGE337" s="33"/>
      <c r="DGF337" s="26"/>
      <c r="DGG337" s="33"/>
      <c r="DGH337" s="26"/>
      <c r="DGI337" s="33"/>
      <c r="DGJ337" s="26"/>
      <c r="DGK337" s="33"/>
      <c r="DGL337" s="26"/>
      <c r="DGM337" s="33"/>
      <c r="DGN337" s="26"/>
      <c r="DGO337" s="33"/>
      <c r="DGP337" s="26"/>
      <c r="DGQ337" s="33"/>
      <c r="DGR337" s="26"/>
      <c r="DGS337" s="33"/>
      <c r="DGT337" s="26"/>
      <c r="DGU337" s="33"/>
      <c r="DGV337" s="26"/>
      <c r="DGW337" s="33"/>
      <c r="DGX337" s="26"/>
      <c r="DGY337" s="33"/>
      <c r="DGZ337" s="26"/>
      <c r="DHA337" s="33"/>
      <c r="DHB337" s="26"/>
      <c r="DHC337" s="33"/>
      <c r="DHD337" s="26"/>
      <c r="DHE337" s="33"/>
      <c r="DHF337" s="26"/>
      <c r="DHG337" s="33"/>
      <c r="DHH337" s="26"/>
      <c r="DHI337" s="33"/>
      <c r="DHJ337" s="26"/>
      <c r="DHK337" s="33"/>
      <c r="DHL337" s="26"/>
      <c r="DHM337" s="33"/>
      <c r="DHN337" s="26"/>
      <c r="DHO337" s="33"/>
      <c r="DHP337" s="26"/>
      <c r="DHQ337" s="33"/>
      <c r="DHR337" s="26"/>
      <c r="DHS337" s="33"/>
      <c r="DHT337" s="26"/>
      <c r="DHU337" s="33"/>
      <c r="DHV337" s="26"/>
      <c r="DHW337" s="33"/>
      <c r="DHX337" s="26"/>
      <c r="DHY337" s="33"/>
      <c r="DHZ337" s="26"/>
      <c r="DIA337" s="33"/>
      <c r="DIB337" s="26"/>
      <c r="DIC337" s="33"/>
      <c r="DID337" s="26"/>
      <c r="DIE337" s="33"/>
      <c r="DIF337" s="26"/>
      <c r="DIG337" s="33"/>
      <c r="DIH337" s="26"/>
      <c r="DII337" s="33"/>
      <c r="DIJ337" s="26"/>
      <c r="DIK337" s="33"/>
      <c r="DIL337" s="26"/>
      <c r="DIM337" s="33"/>
      <c r="DIN337" s="26"/>
      <c r="DIO337" s="33"/>
      <c r="DIP337" s="26"/>
      <c r="DIQ337" s="33"/>
      <c r="DIR337" s="26"/>
      <c r="DIS337" s="33"/>
      <c r="DIT337" s="26"/>
      <c r="DIU337" s="33"/>
      <c r="DIV337" s="26"/>
      <c r="DIW337" s="33"/>
      <c r="DIX337" s="26"/>
      <c r="DIY337" s="33"/>
      <c r="DIZ337" s="26"/>
      <c r="DJA337" s="33"/>
      <c r="DJB337" s="26"/>
      <c r="DJC337" s="33"/>
      <c r="DJD337" s="26"/>
      <c r="DJE337" s="33"/>
      <c r="DJF337" s="26"/>
      <c r="DJG337" s="33"/>
      <c r="DJH337" s="26"/>
      <c r="DJI337" s="33"/>
      <c r="DJJ337" s="26"/>
      <c r="DJK337" s="33"/>
      <c r="DJL337" s="26"/>
      <c r="DJM337" s="33"/>
      <c r="DJN337" s="26"/>
      <c r="DJO337" s="33"/>
      <c r="DJP337" s="26"/>
      <c r="DJQ337" s="33"/>
      <c r="DJR337" s="26"/>
      <c r="DJS337" s="33"/>
      <c r="DJT337" s="26"/>
      <c r="DJU337" s="33"/>
      <c r="DJV337" s="26"/>
      <c r="DJW337" s="33"/>
      <c r="DJX337" s="26"/>
      <c r="DJY337" s="33"/>
      <c r="DJZ337" s="26"/>
      <c r="DKA337" s="33"/>
      <c r="DKB337" s="26"/>
      <c r="DKC337" s="33"/>
      <c r="DKD337" s="26"/>
      <c r="DKE337" s="33"/>
      <c r="DKF337" s="26"/>
      <c r="DKG337" s="33"/>
      <c r="DKH337" s="26"/>
      <c r="DKI337" s="33"/>
      <c r="DKJ337" s="26"/>
      <c r="DKK337" s="33"/>
      <c r="DKL337" s="26"/>
      <c r="DKM337" s="33"/>
      <c r="DKN337" s="26"/>
      <c r="DKO337" s="33"/>
      <c r="DKP337" s="26"/>
      <c r="DKQ337" s="33"/>
      <c r="DKR337" s="26"/>
      <c r="DKS337" s="33"/>
      <c r="DKT337" s="26"/>
      <c r="DKU337" s="33"/>
      <c r="DKV337" s="26"/>
      <c r="DKW337" s="33"/>
      <c r="DKX337" s="26"/>
      <c r="DKY337" s="33"/>
      <c r="DKZ337" s="26"/>
      <c r="DLA337" s="33"/>
      <c r="DLB337" s="26"/>
      <c r="DLC337" s="33"/>
      <c r="DLD337" s="26"/>
      <c r="DLE337" s="33"/>
      <c r="DLF337" s="26"/>
      <c r="DLG337" s="33"/>
      <c r="DLH337" s="26"/>
      <c r="DLI337" s="33"/>
      <c r="DLJ337" s="26"/>
      <c r="DLK337" s="33"/>
      <c r="DLL337" s="26"/>
      <c r="DLM337" s="33"/>
      <c r="DLN337" s="26"/>
      <c r="DLO337" s="33"/>
      <c r="DLP337" s="26"/>
      <c r="DLQ337" s="33"/>
      <c r="DLR337" s="26"/>
      <c r="DLS337" s="33"/>
      <c r="DLT337" s="26"/>
      <c r="DLU337" s="33"/>
      <c r="DLV337" s="26"/>
      <c r="DLW337" s="33"/>
      <c r="DLX337" s="26"/>
      <c r="DLY337" s="33"/>
      <c r="DLZ337" s="26"/>
      <c r="DMA337" s="33"/>
      <c r="DMB337" s="26"/>
      <c r="DMC337" s="33"/>
      <c r="DMD337" s="26"/>
      <c r="DME337" s="33"/>
      <c r="DMF337" s="26"/>
      <c r="DMG337" s="33"/>
      <c r="DMH337" s="26"/>
      <c r="DMI337" s="33"/>
      <c r="DMJ337" s="26"/>
      <c r="DMK337" s="33"/>
      <c r="DML337" s="26"/>
      <c r="DMM337" s="33"/>
      <c r="DMN337" s="26"/>
      <c r="DMO337" s="33"/>
      <c r="DMP337" s="26"/>
      <c r="DMQ337" s="33"/>
      <c r="DMR337" s="26"/>
      <c r="DMS337" s="33"/>
      <c r="DMT337" s="26"/>
      <c r="DMU337" s="33"/>
      <c r="DMV337" s="26"/>
      <c r="DMW337" s="33"/>
      <c r="DMX337" s="26"/>
      <c r="DMY337" s="33"/>
      <c r="DMZ337" s="26"/>
      <c r="DNA337" s="33"/>
      <c r="DNB337" s="26"/>
      <c r="DNC337" s="33"/>
      <c r="DND337" s="26"/>
      <c r="DNE337" s="33"/>
      <c r="DNF337" s="26"/>
      <c r="DNG337" s="33"/>
      <c r="DNH337" s="26"/>
      <c r="DNI337" s="33"/>
      <c r="DNJ337" s="26"/>
      <c r="DNK337" s="33"/>
      <c r="DNL337" s="26"/>
      <c r="DNM337" s="33"/>
      <c r="DNN337" s="26"/>
      <c r="DNO337" s="33"/>
      <c r="DNP337" s="26"/>
      <c r="DNQ337" s="33"/>
      <c r="DNR337" s="26"/>
      <c r="DNS337" s="33"/>
      <c r="DNT337" s="26"/>
      <c r="DNU337" s="33"/>
      <c r="DNV337" s="26"/>
      <c r="DNW337" s="33"/>
      <c r="DNX337" s="26"/>
      <c r="DNY337" s="33"/>
      <c r="DNZ337" s="26"/>
      <c r="DOA337" s="33"/>
      <c r="DOB337" s="26"/>
      <c r="DOC337" s="33"/>
      <c r="DOD337" s="26"/>
      <c r="DOE337" s="33"/>
      <c r="DOF337" s="26"/>
      <c r="DOG337" s="33"/>
      <c r="DOH337" s="26"/>
      <c r="DOI337" s="33"/>
      <c r="DOJ337" s="26"/>
      <c r="DOK337" s="33"/>
      <c r="DOL337" s="26"/>
      <c r="DOM337" s="33"/>
      <c r="DON337" s="26"/>
      <c r="DOO337" s="33"/>
      <c r="DOP337" s="26"/>
      <c r="DOQ337" s="33"/>
      <c r="DOR337" s="26"/>
      <c r="DOS337" s="33"/>
      <c r="DOT337" s="26"/>
      <c r="DOU337" s="33"/>
      <c r="DOV337" s="26"/>
      <c r="DOW337" s="33"/>
      <c r="DOX337" s="26"/>
      <c r="DOY337" s="33"/>
      <c r="DOZ337" s="26"/>
      <c r="DPA337" s="33"/>
      <c r="DPB337" s="26"/>
      <c r="DPC337" s="33"/>
      <c r="DPD337" s="26"/>
      <c r="DPE337" s="33"/>
      <c r="DPF337" s="26"/>
      <c r="DPG337" s="33"/>
      <c r="DPH337" s="26"/>
      <c r="DPI337" s="33"/>
      <c r="DPJ337" s="26"/>
      <c r="DPK337" s="33"/>
      <c r="DPL337" s="26"/>
      <c r="DPM337" s="33"/>
      <c r="DPN337" s="26"/>
      <c r="DPO337" s="33"/>
      <c r="DPP337" s="26"/>
      <c r="DPQ337" s="33"/>
      <c r="DPR337" s="26"/>
      <c r="DPS337" s="33"/>
      <c r="DPT337" s="26"/>
      <c r="DPU337" s="33"/>
      <c r="DPV337" s="26"/>
      <c r="DPW337" s="33"/>
      <c r="DPX337" s="26"/>
      <c r="DPY337" s="33"/>
      <c r="DPZ337" s="26"/>
      <c r="DQA337" s="33"/>
      <c r="DQB337" s="26"/>
      <c r="DQC337" s="33"/>
      <c r="DQD337" s="26"/>
      <c r="DQE337" s="33"/>
      <c r="DQF337" s="26"/>
      <c r="DQG337" s="33"/>
      <c r="DQH337" s="26"/>
      <c r="DQI337" s="33"/>
      <c r="DQJ337" s="26"/>
      <c r="DQK337" s="33"/>
      <c r="DQL337" s="26"/>
      <c r="DQM337" s="33"/>
      <c r="DQN337" s="26"/>
      <c r="DQO337" s="33"/>
      <c r="DQP337" s="26"/>
      <c r="DQQ337" s="33"/>
      <c r="DQR337" s="26"/>
      <c r="DQS337" s="33"/>
      <c r="DQT337" s="26"/>
      <c r="DQU337" s="33"/>
      <c r="DQV337" s="26"/>
      <c r="DQW337" s="33"/>
      <c r="DQX337" s="26"/>
      <c r="DQY337" s="33"/>
      <c r="DQZ337" s="26"/>
      <c r="DRA337" s="33"/>
      <c r="DRB337" s="26"/>
      <c r="DRC337" s="33"/>
      <c r="DRD337" s="26"/>
      <c r="DRE337" s="33"/>
      <c r="DRF337" s="26"/>
      <c r="DRG337" s="33"/>
      <c r="DRH337" s="26"/>
      <c r="DRI337" s="33"/>
      <c r="DRJ337" s="26"/>
      <c r="DRK337" s="33"/>
      <c r="DRL337" s="26"/>
      <c r="DRM337" s="33"/>
      <c r="DRN337" s="26"/>
      <c r="DRO337" s="33"/>
      <c r="DRP337" s="26"/>
      <c r="DRQ337" s="33"/>
      <c r="DRR337" s="26"/>
      <c r="DRS337" s="33"/>
      <c r="DRT337" s="26"/>
      <c r="DRU337" s="33"/>
      <c r="DRV337" s="26"/>
      <c r="DRW337" s="33"/>
      <c r="DRX337" s="26"/>
      <c r="DRY337" s="33"/>
      <c r="DRZ337" s="26"/>
      <c r="DSA337" s="33"/>
      <c r="DSB337" s="26"/>
      <c r="DSC337" s="33"/>
      <c r="DSD337" s="26"/>
      <c r="DSE337" s="33"/>
      <c r="DSF337" s="26"/>
      <c r="DSG337" s="33"/>
      <c r="DSH337" s="26"/>
      <c r="DSI337" s="33"/>
      <c r="DSJ337" s="26"/>
      <c r="DSK337" s="33"/>
      <c r="DSL337" s="26"/>
      <c r="DSM337" s="33"/>
      <c r="DSN337" s="26"/>
      <c r="DSO337" s="33"/>
      <c r="DSP337" s="26"/>
      <c r="DSQ337" s="33"/>
      <c r="DSR337" s="26"/>
      <c r="DSS337" s="33"/>
      <c r="DST337" s="26"/>
      <c r="DSU337" s="33"/>
      <c r="DSV337" s="26"/>
      <c r="DSW337" s="33"/>
      <c r="DSX337" s="26"/>
      <c r="DSY337" s="33"/>
      <c r="DSZ337" s="26"/>
      <c r="DTA337" s="33"/>
      <c r="DTB337" s="26"/>
      <c r="DTC337" s="33"/>
      <c r="DTD337" s="26"/>
      <c r="DTE337" s="33"/>
      <c r="DTF337" s="26"/>
      <c r="DTG337" s="33"/>
      <c r="DTH337" s="26"/>
      <c r="DTI337" s="33"/>
      <c r="DTJ337" s="26"/>
      <c r="DTK337" s="33"/>
      <c r="DTL337" s="26"/>
      <c r="DTM337" s="33"/>
      <c r="DTN337" s="26"/>
      <c r="DTO337" s="33"/>
      <c r="DTP337" s="26"/>
      <c r="DTQ337" s="33"/>
      <c r="DTR337" s="26"/>
      <c r="DTS337" s="33"/>
      <c r="DTT337" s="26"/>
      <c r="DTU337" s="33"/>
      <c r="DTV337" s="26"/>
      <c r="DTW337" s="33"/>
      <c r="DTX337" s="26"/>
      <c r="DTY337" s="33"/>
      <c r="DTZ337" s="26"/>
      <c r="DUA337" s="33"/>
      <c r="DUB337" s="26"/>
      <c r="DUC337" s="33"/>
      <c r="DUD337" s="26"/>
      <c r="DUE337" s="33"/>
      <c r="DUF337" s="26"/>
      <c r="DUG337" s="33"/>
      <c r="DUH337" s="26"/>
      <c r="DUI337" s="33"/>
      <c r="DUJ337" s="26"/>
      <c r="DUK337" s="33"/>
      <c r="DUL337" s="26"/>
      <c r="DUM337" s="33"/>
      <c r="DUN337" s="26"/>
      <c r="DUO337" s="33"/>
      <c r="DUP337" s="26"/>
      <c r="DUQ337" s="33"/>
      <c r="DUR337" s="26"/>
      <c r="DUS337" s="33"/>
      <c r="DUT337" s="26"/>
      <c r="DUU337" s="33"/>
      <c r="DUV337" s="26"/>
      <c r="DUW337" s="33"/>
      <c r="DUX337" s="26"/>
      <c r="DUY337" s="33"/>
      <c r="DUZ337" s="26"/>
      <c r="DVA337" s="33"/>
      <c r="DVB337" s="26"/>
      <c r="DVC337" s="33"/>
      <c r="DVD337" s="26"/>
      <c r="DVE337" s="33"/>
      <c r="DVF337" s="26"/>
      <c r="DVG337" s="33"/>
      <c r="DVH337" s="26"/>
      <c r="DVI337" s="33"/>
      <c r="DVJ337" s="26"/>
      <c r="DVK337" s="33"/>
      <c r="DVL337" s="26"/>
      <c r="DVM337" s="33"/>
      <c r="DVN337" s="26"/>
      <c r="DVO337" s="33"/>
      <c r="DVP337" s="26"/>
      <c r="DVQ337" s="33"/>
      <c r="DVR337" s="26"/>
      <c r="DVS337" s="33"/>
      <c r="DVT337" s="26"/>
      <c r="DVU337" s="33"/>
      <c r="DVV337" s="26"/>
      <c r="DVW337" s="33"/>
      <c r="DVX337" s="26"/>
      <c r="DVY337" s="33"/>
      <c r="DVZ337" s="26"/>
      <c r="DWA337" s="33"/>
      <c r="DWB337" s="26"/>
      <c r="DWC337" s="33"/>
      <c r="DWD337" s="26"/>
      <c r="DWE337" s="33"/>
      <c r="DWF337" s="26"/>
      <c r="DWG337" s="33"/>
      <c r="DWH337" s="26"/>
      <c r="DWI337" s="33"/>
      <c r="DWJ337" s="26"/>
      <c r="DWK337" s="33"/>
      <c r="DWL337" s="26"/>
      <c r="DWM337" s="33"/>
      <c r="DWN337" s="26"/>
      <c r="DWO337" s="33"/>
      <c r="DWP337" s="26"/>
      <c r="DWQ337" s="33"/>
      <c r="DWR337" s="26"/>
      <c r="DWS337" s="33"/>
      <c r="DWT337" s="26"/>
      <c r="DWU337" s="33"/>
      <c r="DWV337" s="26"/>
      <c r="DWW337" s="33"/>
      <c r="DWX337" s="26"/>
      <c r="DWY337" s="33"/>
      <c r="DWZ337" s="26"/>
      <c r="DXA337" s="33"/>
      <c r="DXB337" s="26"/>
      <c r="DXC337" s="33"/>
      <c r="DXD337" s="26"/>
      <c r="DXE337" s="33"/>
      <c r="DXF337" s="26"/>
      <c r="DXG337" s="33"/>
      <c r="DXH337" s="26"/>
      <c r="DXI337" s="33"/>
      <c r="DXJ337" s="26"/>
      <c r="DXK337" s="33"/>
      <c r="DXL337" s="26"/>
      <c r="DXM337" s="33"/>
      <c r="DXN337" s="26"/>
      <c r="DXO337" s="33"/>
      <c r="DXP337" s="26"/>
      <c r="DXQ337" s="33"/>
      <c r="DXR337" s="26"/>
      <c r="DXS337" s="33"/>
      <c r="DXT337" s="26"/>
      <c r="DXU337" s="33"/>
      <c r="DXV337" s="26"/>
      <c r="DXW337" s="33"/>
      <c r="DXX337" s="26"/>
      <c r="DXY337" s="33"/>
      <c r="DXZ337" s="26"/>
      <c r="DYA337" s="33"/>
      <c r="DYB337" s="26"/>
      <c r="DYC337" s="33"/>
      <c r="DYD337" s="26"/>
      <c r="DYE337" s="33"/>
      <c r="DYF337" s="26"/>
      <c r="DYG337" s="33"/>
      <c r="DYH337" s="26"/>
      <c r="DYI337" s="33"/>
      <c r="DYJ337" s="26"/>
      <c r="DYK337" s="33"/>
      <c r="DYL337" s="26"/>
      <c r="DYM337" s="33"/>
      <c r="DYN337" s="26"/>
      <c r="DYO337" s="33"/>
      <c r="DYP337" s="26"/>
      <c r="DYQ337" s="33"/>
      <c r="DYR337" s="26"/>
      <c r="DYS337" s="33"/>
      <c r="DYT337" s="26"/>
      <c r="DYU337" s="33"/>
      <c r="DYV337" s="26"/>
      <c r="DYW337" s="33"/>
      <c r="DYX337" s="26"/>
      <c r="DYY337" s="33"/>
      <c r="DYZ337" s="26"/>
      <c r="DZA337" s="33"/>
      <c r="DZB337" s="26"/>
      <c r="DZC337" s="33"/>
      <c r="DZD337" s="26"/>
      <c r="DZE337" s="33"/>
      <c r="DZF337" s="26"/>
      <c r="DZG337" s="33"/>
      <c r="DZH337" s="26"/>
      <c r="DZI337" s="33"/>
      <c r="DZJ337" s="26"/>
      <c r="DZK337" s="33"/>
      <c r="DZL337" s="26"/>
      <c r="DZM337" s="33"/>
      <c r="DZN337" s="26"/>
      <c r="DZO337" s="33"/>
      <c r="DZP337" s="26"/>
      <c r="DZQ337" s="33"/>
      <c r="DZR337" s="26"/>
      <c r="DZS337" s="33"/>
      <c r="DZT337" s="26"/>
      <c r="DZU337" s="33"/>
      <c r="DZV337" s="26"/>
      <c r="DZW337" s="33"/>
      <c r="DZX337" s="26"/>
      <c r="DZY337" s="33"/>
      <c r="DZZ337" s="26"/>
      <c r="EAA337" s="33"/>
      <c r="EAB337" s="26"/>
      <c r="EAC337" s="33"/>
      <c r="EAD337" s="26"/>
      <c r="EAE337" s="33"/>
      <c r="EAF337" s="26"/>
      <c r="EAG337" s="33"/>
      <c r="EAH337" s="26"/>
      <c r="EAI337" s="33"/>
      <c r="EAJ337" s="26"/>
      <c r="EAK337" s="33"/>
      <c r="EAL337" s="26"/>
      <c r="EAM337" s="33"/>
      <c r="EAN337" s="26"/>
      <c r="EAO337" s="33"/>
      <c r="EAP337" s="26"/>
      <c r="EAQ337" s="33"/>
      <c r="EAR337" s="26"/>
      <c r="EAS337" s="33"/>
      <c r="EAT337" s="26"/>
      <c r="EAU337" s="33"/>
      <c r="EAV337" s="26"/>
      <c r="EAW337" s="33"/>
      <c r="EAX337" s="26"/>
      <c r="EAY337" s="33"/>
      <c r="EAZ337" s="26"/>
      <c r="EBA337" s="33"/>
      <c r="EBB337" s="26"/>
      <c r="EBC337" s="33"/>
      <c r="EBD337" s="26"/>
      <c r="EBE337" s="33"/>
      <c r="EBF337" s="26"/>
      <c r="EBG337" s="33"/>
      <c r="EBH337" s="26"/>
      <c r="EBI337" s="33"/>
      <c r="EBJ337" s="26"/>
      <c r="EBK337" s="33"/>
      <c r="EBL337" s="26"/>
      <c r="EBM337" s="33"/>
      <c r="EBN337" s="26"/>
      <c r="EBO337" s="33"/>
      <c r="EBP337" s="26"/>
      <c r="EBQ337" s="33"/>
      <c r="EBR337" s="26"/>
      <c r="EBS337" s="33"/>
      <c r="EBT337" s="26"/>
      <c r="EBU337" s="33"/>
      <c r="EBV337" s="26"/>
      <c r="EBW337" s="33"/>
      <c r="EBX337" s="26"/>
      <c r="EBY337" s="33"/>
      <c r="EBZ337" s="26"/>
      <c r="ECA337" s="33"/>
      <c r="ECB337" s="26"/>
      <c r="ECC337" s="33"/>
      <c r="ECD337" s="26"/>
      <c r="ECE337" s="33"/>
      <c r="ECF337" s="26"/>
      <c r="ECG337" s="33"/>
      <c r="ECH337" s="26"/>
      <c r="ECI337" s="33"/>
      <c r="ECJ337" s="26"/>
      <c r="ECK337" s="33"/>
      <c r="ECL337" s="26"/>
      <c r="ECM337" s="33"/>
      <c r="ECN337" s="26"/>
      <c r="ECO337" s="33"/>
      <c r="ECP337" s="26"/>
      <c r="ECQ337" s="33"/>
      <c r="ECR337" s="26"/>
      <c r="ECS337" s="33"/>
      <c r="ECT337" s="26"/>
      <c r="ECU337" s="33"/>
      <c r="ECV337" s="26"/>
      <c r="ECW337" s="33"/>
      <c r="ECX337" s="26"/>
      <c r="ECY337" s="33"/>
      <c r="ECZ337" s="26"/>
      <c r="EDA337" s="33"/>
      <c r="EDB337" s="26"/>
      <c r="EDC337" s="33"/>
      <c r="EDD337" s="26"/>
      <c r="EDE337" s="33"/>
      <c r="EDF337" s="26"/>
      <c r="EDG337" s="33"/>
      <c r="EDH337" s="26"/>
      <c r="EDI337" s="33"/>
      <c r="EDJ337" s="26"/>
      <c r="EDK337" s="33"/>
      <c r="EDL337" s="26"/>
      <c r="EDM337" s="33"/>
      <c r="EDN337" s="26"/>
      <c r="EDO337" s="33"/>
      <c r="EDP337" s="26"/>
      <c r="EDQ337" s="33"/>
      <c r="EDR337" s="26"/>
      <c r="EDS337" s="33"/>
      <c r="EDT337" s="26"/>
      <c r="EDU337" s="33"/>
      <c r="EDV337" s="26"/>
      <c r="EDW337" s="33"/>
      <c r="EDX337" s="26"/>
      <c r="EDY337" s="33"/>
      <c r="EDZ337" s="26"/>
      <c r="EEA337" s="33"/>
      <c r="EEB337" s="26"/>
      <c r="EEC337" s="33"/>
      <c r="EED337" s="26"/>
      <c r="EEE337" s="33"/>
      <c r="EEF337" s="26"/>
      <c r="EEG337" s="33"/>
      <c r="EEH337" s="26"/>
      <c r="EEI337" s="33"/>
      <c r="EEJ337" s="26"/>
      <c r="EEK337" s="33"/>
      <c r="EEL337" s="26"/>
      <c r="EEM337" s="33"/>
      <c r="EEN337" s="26"/>
      <c r="EEO337" s="33"/>
      <c r="EEP337" s="26"/>
      <c r="EEQ337" s="33"/>
      <c r="EER337" s="26"/>
      <c r="EES337" s="33"/>
      <c r="EET337" s="26"/>
      <c r="EEU337" s="33"/>
      <c r="EEV337" s="26"/>
      <c r="EEW337" s="33"/>
      <c r="EEX337" s="26"/>
      <c r="EEY337" s="33"/>
      <c r="EEZ337" s="26"/>
      <c r="EFA337" s="33"/>
      <c r="EFB337" s="26"/>
      <c r="EFC337" s="33"/>
      <c r="EFD337" s="26"/>
      <c r="EFE337" s="33"/>
      <c r="EFF337" s="26"/>
      <c r="EFG337" s="33"/>
      <c r="EFH337" s="26"/>
      <c r="EFI337" s="33"/>
      <c r="EFJ337" s="26"/>
      <c r="EFK337" s="33"/>
      <c r="EFL337" s="26"/>
      <c r="EFM337" s="33"/>
      <c r="EFN337" s="26"/>
      <c r="EFO337" s="33"/>
      <c r="EFP337" s="26"/>
      <c r="EFQ337" s="33"/>
      <c r="EFR337" s="26"/>
      <c r="EFS337" s="33"/>
      <c r="EFT337" s="26"/>
      <c r="EFU337" s="33"/>
      <c r="EFV337" s="26"/>
      <c r="EFW337" s="33"/>
      <c r="EFX337" s="26"/>
      <c r="EFY337" s="33"/>
      <c r="EFZ337" s="26"/>
      <c r="EGA337" s="33"/>
      <c r="EGB337" s="26"/>
      <c r="EGC337" s="33"/>
      <c r="EGD337" s="26"/>
      <c r="EGE337" s="33"/>
      <c r="EGF337" s="26"/>
      <c r="EGG337" s="33"/>
      <c r="EGH337" s="26"/>
      <c r="EGI337" s="33"/>
      <c r="EGJ337" s="26"/>
      <c r="EGK337" s="33"/>
      <c r="EGL337" s="26"/>
      <c r="EGM337" s="33"/>
      <c r="EGN337" s="26"/>
      <c r="EGO337" s="33"/>
      <c r="EGP337" s="26"/>
      <c r="EGQ337" s="33"/>
      <c r="EGR337" s="26"/>
      <c r="EGS337" s="33"/>
      <c r="EGT337" s="26"/>
      <c r="EGU337" s="33"/>
      <c r="EGV337" s="26"/>
      <c r="EGW337" s="33"/>
      <c r="EGX337" s="26"/>
      <c r="EGY337" s="33"/>
      <c r="EGZ337" s="26"/>
      <c r="EHA337" s="33"/>
      <c r="EHB337" s="26"/>
      <c r="EHC337" s="33"/>
      <c r="EHD337" s="26"/>
      <c r="EHE337" s="33"/>
      <c r="EHF337" s="26"/>
      <c r="EHG337" s="33"/>
      <c r="EHH337" s="26"/>
      <c r="EHI337" s="33"/>
      <c r="EHJ337" s="26"/>
      <c r="EHK337" s="33"/>
      <c r="EHL337" s="26"/>
      <c r="EHM337" s="33"/>
      <c r="EHN337" s="26"/>
      <c r="EHO337" s="33"/>
      <c r="EHP337" s="26"/>
      <c r="EHQ337" s="33"/>
      <c r="EHR337" s="26"/>
      <c r="EHS337" s="33"/>
      <c r="EHT337" s="26"/>
      <c r="EHU337" s="33"/>
      <c r="EHV337" s="26"/>
      <c r="EHW337" s="33"/>
      <c r="EHX337" s="26"/>
      <c r="EHY337" s="33"/>
      <c r="EHZ337" s="26"/>
      <c r="EIA337" s="33"/>
      <c r="EIB337" s="26"/>
      <c r="EIC337" s="33"/>
      <c r="EID337" s="26"/>
      <c r="EIE337" s="33"/>
      <c r="EIF337" s="26"/>
      <c r="EIG337" s="33"/>
      <c r="EIH337" s="26"/>
      <c r="EII337" s="33"/>
      <c r="EIJ337" s="26"/>
      <c r="EIK337" s="33"/>
      <c r="EIL337" s="26"/>
      <c r="EIM337" s="33"/>
      <c r="EIN337" s="26"/>
      <c r="EIO337" s="33"/>
      <c r="EIP337" s="26"/>
      <c r="EIQ337" s="33"/>
      <c r="EIR337" s="26"/>
      <c r="EIS337" s="33"/>
      <c r="EIT337" s="26"/>
      <c r="EIU337" s="33"/>
      <c r="EIV337" s="26"/>
      <c r="EIW337" s="33"/>
      <c r="EIX337" s="26"/>
      <c r="EIY337" s="33"/>
      <c r="EIZ337" s="26"/>
      <c r="EJA337" s="33"/>
      <c r="EJB337" s="26"/>
      <c r="EJC337" s="33"/>
      <c r="EJD337" s="26"/>
      <c r="EJE337" s="33"/>
      <c r="EJF337" s="26"/>
      <c r="EJG337" s="33"/>
      <c r="EJH337" s="26"/>
      <c r="EJI337" s="33"/>
      <c r="EJJ337" s="26"/>
      <c r="EJK337" s="33"/>
      <c r="EJL337" s="26"/>
      <c r="EJM337" s="33"/>
      <c r="EJN337" s="26"/>
      <c r="EJO337" s="33"/>
      <c r="EJP337" s="26"/>
      <c r="EJQ337" s="33"/>
      <c r="EJR337" s="26"/>
      <c r="EJS337" s="33"/>
      <c r="EJT337" s="26"/>
      <c r="EJU337" s="33"/>
      <c r="EJV337" s="26"/>
      <c r="EJW337" s="33"/>
      <c r="EJX337" s="26"/>
      <c r="EJY337" s="33"/>
      <c r="EJZ337" s="26"/>
      <c r="EKA337" s="33"/>
      <c r="EKB337" s="26"/>
      <c r="EKC337" s="33"/>
      <c r="EKD337" s="26"/>
      <c r="EKE337" s="33"/>
      <c r="EKF337" s="26"/>
      <c r="EKG337" s="33"/>
      <c r="EKH337" s="26"/>
      <c r="EKI337" s="33"/>
      <c r="EKJ337" s="26"/>
      <c r="EKK337" s="33"/>
      <c r="EKL337" s="26"/>
      <c r="EKM337" s="33"/>
      <c r="EKN337" s="26"/>
      <c r="EKO337" s="33"/>
      <c r="EKP337" s="26"/>
      <c r="EKQ337" s="33"/>
      <c r="EKR337" s="26"/>
      <c r="EKS337" s="33"/>
      <c r="EKT337" s="26"/>
      <c r="EKU337" s="33"/>
      <c r="EKV337" s="26"/>
      <c r="EKW337" s="33"/>
      <c r="EKX337" s="26"/>
      <c r="EKY337" s="33"/>
      <c r="EKZ337" s="26"/>
      <c r="ELA337" s="33"/>
      <c r="ELB337" s="26"/>
      <c r="ELC337" s="33"/>
      <c r="ELD337" s="26"/>
      <c r="ELE337" s="33"/>
      <c r="ELF337" s="26"/>
      <c r="ELG337" s="33"/>
      <c r="ELH337" s="26"/>
      <c r="ELI337" s="33"/>
      <c r="ELJ337" s="26"/>
      <c r="ELK337" s="33"/>
      <c r="ELL337" s="26"/>
      <c r="ELM337" s="33"/>
      <c r="ELN337" s="26"/>
      <c r="ELO337" s="33"/>
      <c r="ELP337" s="26"/>
      <c r="ELQ337" s="33"/>
      <c r="ELR337" s="26"/>
      <c r="ELS337" s="33"/>
      <c r="ELT337" s="26"/>
      <c r="ELU337" s="33"/>
      <c r="ELV337" s="26"/>
      <c r="ELW337" s="33"/>
      <c r="ELX337" s="26"/>
      <c r="ELY337" s="33"/>
      <c r="ELZ337" s="26"/>
      <c r="EMA337" s="33"/>
      <c r="EMB337" s="26"/>
      <c r="EMC337" s="33"/>
      <c r="EMD337" s="26"/>
      <c r="EME337" s="33"/>
      <c r="EMF337" s="26"/>
      <c r="EMG337" s="33"/>
      <c r="EMH337" s="26"/>
      <c r="EMI337" s="33"/>
      <c r="EMJ337" s="26"/>
      <c r="EMK337" s="33"/>
      <c r="EML337" s="26"/>
      <c r="EMM337" s="33"/>
      <c r="EMN337" s="26"/>
      <c r="EMO337" s="33"/>
      <c r="EMP337" s="26"/>
      <c r="EMQ337" s="33"/>
      <c r="EMR337" s="26"/>
      <c r="EMS337" s="33"/>
      <c r="EMT337" s="26"/>
      <c r="EMU337" s="33"/>
      <c r="EMV337" s="26"/>
      <c r="EMW337" s="33"/>
      <c r="EMX337" s="26"/>
      <c r="EMY337" s="33"/>
      <c r="EMZ337" s="26"/>
      <c r="ENA337" s="33"/>
      <c r="ENB337" s="26"/>
      <c r="ENC337" s="33"/>
      <c r="END337" s="26"/>
      <c r="ENE337" s="33"/>
      <c r="ENF337" s="26"/>
      <c r="ENG337" s="33"/>
      <c r="ENH337" s="26"/>
      <c r="ENI337" s="33"/>
      <c r="ENJ337" s="26"/>
      <c r="ENK337" s="33"/>
      <c r="ENL337" s="26"/>
      <c r="ENM337" s="33"/>
      <c r="ENN337" s="26"/>
      <c r="ENO337" s="33"/>
      <c r="ENP337" s="26"/>
      <c r="ENQ337" s="33"/>
      <c r="ENR337" s="26"/>
      <c r="ENS337" s="33"/>
      <c r="ENT337" s="26"/>
      <c r="ENU337" s="33"/>
      <c r="ENV337" s="26"/>
      <c r="ENW337" s="33"/>
      <c r="ENX337" s="26"/>
      <c r="ENY337" s="33"/>
      <c r="ENZ337" s="26"/>
      <c r="EOA337" s="33"/>
      <c r="EOB337" s="26"/>
      <c r="EOC337" s="33"/>
      <c r="EOD337" s="26"/>
      <c r="EOE337" s="33"/>
      <c r="EOF337" s="26"/>
      <c r="EOG337" s="33"/>
      <c r="EOH337" s="26"/>
      <c r="EOI337" s="33"/>
      <c r="EOJ337" s="26"/>
      <c r="EOK337" s="33"/>
      <c r="EOL337" s="26"/>
      <c r="EOM337" s="33"/>
      <c r="EON337" s="26"/>
      <c r="EOO337" s="33"/>
      <c r="EOP337" s="26"/>
      <c r="EOQ337" s="33"/>
      <c r="EOR337" s="26"/>
      <c r="EOS337" s="33"/>
      <c r="EOT337" s="26"/>
      <c r="EOU337" s="33"/>
      <c r="EOV337" s="26"/>
      <c r="EOW337" s="33"/>
      <c r="EOX337" s="26"/>
      <c r="EOY337" s="33"/>
      <c r="EOZ337" s="26"/>
      <c r="EPA337" s="33"/>
      <c r="EPB337" s="26"/>
      <c r="EPC337" s="33"/>
      <c r="EPD337" s="26"/>
      <c r="EPE337" s="33"/>
      <c r="EPF337" s="26"/>
      <c r="EPG337" s="33"/>
      <c r="EPH337" s="26"/>
      <c r="EPI337" s="33"/>
      <c r="EPJ337" s="26"/>
      <c r="EPK337" s="33"/>
      <c r="EPL337" s="26"/>
      <c r="EPM337" s="33"/>
      <c r="EPN337" s="26"/>
      <c r="EPO337" s="33"/>
      <c r="EPP337" s="26"/>
      <c r="EPQ337" s="33"/>
      <c r="EPR337" s="26"/>
      <c r="EPS337" s="33"/>
      <c r="EPT337" s="26"/>
      <c r="EPU337" s="33"/>
      <c r="EPV337" s="26"/>
      <c r="EPW337" s="33"/>
      <c r="EPX337" s="26"/>
      <c r="EPY337" s="33"/>
      <c r="EPZ337" s="26"/>
      <c r="EQA337" s="33"/>
      <c r="EQB337" s="26"/>
      <c r="EQC337" s="33"/>
      <c r="EQD337" s="26"/>
      <c r="EQE337" s="33"/>
      <c r="EQF337" s="26"/>
      <c r="EQG337" s="33"/>
      <c r="EQH337" s="26"/>
      <c r="EQI337" s="33"/>
      <c r="EQJ337" s="26"/>
      <c r="EQK337" s="33"/>
      <c r="EQL337" s="26"/>
      <c r="EQM337" s="33"/>
      <c r="EQN337" s="26"/>
      <c r="EQO337" s="33"/>
      <c r="EQP337" s="26"/>
      <c r="EQQ337" s="33"/>
      <c r="EQR337" s="26"/>
      <c r="EQS337" s="33"/>
      <c r="EQT337" s="26"/>
      <c r="EQU337" s="33"/>
      <c r="EQV337" s="26"/>
      <c r="EQW337" s="33"/>
      <c r="EQX337" s="26"/>
      <c r="EQY337" s="33"/>
      <c r="EQZ337" s="26"/>
      <c r="ERA337" s="33"/>
      <c r="ERB337" s="26"/>
      <c r="ERC337" s="33"/>
      <c r="ERD337" s="26"/>
      <c r="ERE337" s="33"/>
      <c r="ERF337" s="26"/>
      <c r="ERG337" s="33"/>
      <c r="ERH337" s="26"/>
      <c r="ERI337" s="33"/>
      <c r="ERJ337" s="26"/>
      <c r="ERK337" s="33"/>
      <c r="ERL337" s="26"/>
      <c r="ERM337" s="33"/>
      <c r="ERN337" s="26"/>
      <c r="ERO337" s="33"/>
      <c r="ERP337" s="26"/>
      <c r="ERQ337" s="33"/>
      <c r="ERR337" s="26"/>
      <c r="ERS337" s="33"/>
      <c r="ERT337" s="26"/>
      <c r="ERU337" s="33"/>
      <c r="ERV337" s="26"/>
      <c r="ERW337" s="33"/>
      <c r="ERX337" s="26"/>
      <c r="ERY337" s="33"/>
      <c r="ERZ337" s="26"/>
      <c r="ESA337" s="33"/>
      <c r="ESB337" s="26"/>
      <c r="ESC337" s="33"/>
      <c r="ESD337" s="26"/>
      <c r="ESE337" s="33"/>
      <c r="ESF337" s="26"/>
      <c r="ESG337" s="33"/>
      <c r="ESH337" s="26"/>
      <c r="ESI337" s="33"/>
      <c r="ESJ337" s="26"/>
      <c r="ESK337" s="33"/>
      <c r="ESL337" s="26"/>
      <c r="ESM337" s="33"/>
      <c r="ESN337" s="26"/>
      <c r="ESO337" s="33"/>
      <c r="ESP337" s="26"/>
      <c r="ESQ337" s="33"/>
      <c r="ESR337" s="26"/>
      <c r="ESS337" s="33"/>
      <c r="EST337" s="26"/>
      <c r="ESU337" s="33"/>
      <c r="ESV337" s="26"/>
      <c r="ESW337" s="33"/>
      <c r="ESX337" s="26"/>
      <c r="ESY337" s="33"/>
      <c r="ESZ337" s="26"/>
      <c r="ETA337" s="33"/>
      <c r="ETB337" s="26"/>
      <c r="ETC337" s="33"/>
      <c r="ETD337" s="26"/>
      <c r="ETE337" s="33"/>
      <c r="ETF337" s="26"/>
      <c r="ETG337" s="33"/>
      <c r="ETH337" s="26"/>
      <c r="ETI337" s="33"/>
      <c r="ETJ337" s="26"/>
      <c r="ETK337" s="33"/>
      <c r="ETL337" s="26"/>
      <c r="ETM337" s="33"/>
      <c r="ETN337" s="26"/>
      <c r="ETO337" s="33"/>
      <c r="ETP337" s="26"/>
      <c r="ETQ337" s="33"/>
      <c r="ETR337" s="26"/>
      <c r="ETS337" s="33"/>
      <c r="ETT337" s="26"/>
      <c r="ETU337" s="33"/>
      <c r="ETV337" s="26"/>
      <c r="ETW337" s="33"/>
      <c r="ETX337" s="26"/>
      <c r="ETY337" s="33"/>
      <c r="ETZ337" s="26"/>
      <c r="EUA337" s="33"/>
      <c r="EUB337" s="26"/>
      <c r="EUC337" s="33"/>
      <c r="EUD337" s="26"/>
      <c r="EUE337" s="33"/>
      <c r="EUF337" s="26"/>
      <c r="EUG337" s="33"/>
      <c r="EUH337" s="26"/>
      <c r="EUI337" s="33"/>
      <c r="EUJ337" s="26"/>
      <c r="EUK337" s="33"/>
      <c r="EUL337" s="26"/>
      <c r="EUM337" s="33"/>
      <c r="EUN337" s="26"/>
      <c r="EUO337" s="33"/>
      <c r="EUP337" s="26"/>
      <c r="EUQ337" s="33"/>
      <c r="EUR337" s="26"/>
      <c r="EUS337" s="33"/>
      <c r="EUT337" s="26"/>
      <c r="EUU337" s="33"/>
      <c r="EUV337" s="26"/>
      <c r="EUW337" s="33"/>
      <c r="EUX337" s="26"/>
      <c r="EUY337" s="33"/>
      <c r="EUZ337" s="26"/>
      <c r="EVA337" s="33"/>
      <c r="EVB337" s="26"/>
      <c r="EVC337" s="33"/>
      <c r="EVD337" s="26"/>
      <c r="EVE337" s="33"/>
      <c r="EVF337" s="26"/>
      <c r="EVG337" s="33"/>
      <c r="EVH337" s="26"/>
      <c r="EVI337" s="33"/>
      <c r="EVJ337" s="26"/>
      <c r="EVK337" s="33"/>
      <c r="EVL337" s="26"/>
      <c r="EVM337" s="33"/>
      <c r="EVN337" s="26"/>
      <c r="EVO337" s="33"/>
      <c r="EVP337" s="26"/>
      <c r="EVQ337" s="33"/>
      <c r="EVR337" s="26"/>
      <c r="EVS337" s="33"/>
      <c r="EVT337" s="26"/>
      <c r="EVU337" s="33"/>
      <c r="EVV337" s="26"/>
      <c r="EVW337" s="33"/>
      <c r="EVX337" s="26"/>
      <c r="EVY337" s="33"/>
      <c r="EVZ337" s="26"/>
      <c r="EWA337" s="33"/>
      <c r="EWB337" s="26"/>
      <c r="EWC337" s="33"/>
      <c r="EWD337" s="26"/>
      <c r="EWE337" s="33"/>
      <c r="EWF337" s="26"/>
      <c r="EWG337" s="33"/>
      <c r="EWH337" s="26"/>
      <c r="EWI337" s="33"/>
      <c r="EWJ337" s="26"/>
      <c r="EWK337" s="33"/>
      <c r="EWL337" s="26"/>
      <c r="EWM337" s="33"/>
      <c r="EWN337" s="26"/>
      <c r="EWO337" s="33"/>
      <c r="EWP337" s="26"/>
      <c r="EWQ337" s="33"/>
      <c r="EWR337" s="26"/>
      <c r="EWS337" s="33"/>
      <c r="EWT337" s="26"/>
      <c r="EWU337" s="33"/>
      <c r="EWV337" s="26"/>
      <c r="EWW337" s="33"/>
      <c r="EWX337" s="26"/>
      <c r="EWY337" s="33"/>
      <c r="EWZ337" s="26"/>
      <c r="EXA337" s="33"/>
      <c r="EXB337" s="26"/>
      <c r="EXC337" s="33"/>
      <c r="EXD337" s="26"/>
      <c r="EXE337" s="33"/>
      <c r="EXF337" s="26"/>
      <c r="EXG337" s="33"/>
      <c r="EXH337" s="26"/>
      <c r="EXI337" s="33"/>
      <c r="EXJ337" s="26"/>
      <c r="EXK337" s="33"/>
      <c r="EXL337" s="26"/>
      <c r="EXM337" s="33"/>
      <c r="EXN337" s="26"/>
      <c r="EXO337" s="33"/>
      <c r="EXP337" s="26"/>
      <c r="EXQ337" s="33"/>
      <c r="EXR337" s="26"/>
      <c r="EXS337" s="33"/>
      <c r="EXT337" s="26"/>
      <c r="EXU337" s="33"/>
      <c r="EXV337" s="26"/>
      <c r="EXW337" s="33"/>
      <c r="EXX337" s="26"/>
      <c r="EXY337" s="33"/>
      <c r="EXZ337" s="26"/>
      <c r="EYA337" s="33"/>
      <c r="EYB337" s="26"/>
      <c r="EYC337" s="33"/>
      <c r="EYD337" s="26"/>
      <c r="EYE337" s="33"/>
      <c r="EYF337" s="26"/>
      <c r="EYG337" s="33"/>
      <c r="EYH337" s="26"/>
      <c r="EYI337" s="33"/>
      <c r="EYJ337" s="26"/>
      <c r="EYK337" s="33"/>
      <c r="EYL337" s="26"/>
      <c r="EYM337" s="33"/>
      <c r="EYN337" s="26"/>
      <c r="EYO337" s="33"/>
      <c r="EYP337" s="26"/>
      <c r="EYQ337" s="33"/>
      <c r="EYR337" s="26"/>
      <c r="EYS337" s="33"/>
      <c r="EYT337" s="26"/>
      <c r="EYU337" s="33"/>
      <c r="EYV337" s="26"/>
      <c r="EYW337" s="33"/>
      <c r="EYX337" s="26"/>
      <c r="EYY337" s="33"/>
      <c r="EYZ337" s="26"/>
      <c r="EZA337" s="33"/>
      <c r="EZB337" s="26"/>
      <c r="EZC337" s="33"/>
      <c r="EZD337" s="26"/>
      <c r="EZE337" s="33"/>
      <c r="EZF337" s="26"/>
      <c r="EZG337" s="33"/>
      <c r="EZH337" s="26"/>
      <c r="EZI337" s="33"/>
      <c r="EZJ337" s="26"/>
      <c r="EZK337" s="33"/>
      <c r="EZL337" s="26"/>
      <c r="EZM337" s="33"/>
      <c r="EZN337" s="26"/>
      <c r="EZO337" s="33"/>
      <c r="EZP337" s="26"/>
      <c r="EZQ337" s="33"/>
      <c r="EZR337" s="26"/>
      <c r="EZS337" s="33"/>
      <c r="EZT337" s="26"/>
      <c r="EZU337" s="33"/>
      <c r="EZV337" s="26"/>
      <c r="EZW337" s="33"/>
      <c r="EZX337" s="26"/>
      <c r="EZY337" s="33"/>
      <c r="EZZ337" s="26"/>
      <c r="FAA337" s="33"/>
      <c r="FAB337" s="26"/>
      <c r="FAC337" s="33"/>
      <c r="FAD337" s="26"/>
      <c r="FAE337" s="33"/>
      <c r="FAF337" s="26"/>
      <c r="FAG337" s="33"/>
      <c r="FAH337" s="26"/>
      <c r="FAI337" s="33"/>
      <c r="FAJ337" s="26"/>
      <c r="FAK337" s="33"/>
      <c r="FAL337" s="26"/>
      <c r="FAM337" s="33"/>
      <c r="FAN337" s="26"/>
      <c r="FAO337" s="33"/>
      <c r="FAP337" s="26"/>
      <c r="FAQ337" s="33"/>
      <c r="FAR337" s="26"/>
      <c r="FAS337" s="33"/>
      <c r="FAT337" s="26"/>
      <c r="FAU337" s="33"/>
      <c r="FAV337" s="26"/>
      <c r="FAW337" s="33"/>
      <c r="FAX337" s="26"/>
      <c r="FAY337" s="33"/>
      <c r="FAZ337" s="26"/>
      <c r="FBA337" s="33"/>
      <c r="FBB337" s="26"/>
      <c r="FBC337" s="33"/>
      <c r="FBD337" s="26"/>
      <c r="FBE337" s="33"/>
      <c r="FBF337" s="26"/>
      <c r="FBG337" s="33"/>
      <c r="FBH337" s="26"/>
      <c r="FBI337" s="33"/>
      <c r="FBJ337" s="26"/>
      <c r="FBK337" s="33"/>
      <c r="FBL337" s="26"/>
      <c r="FBM337" s="33"/>
      <c r="FBN337" s="26"/>
      <c r="FBO337" s="33"/>
      <c r="FBP337" s="26"/>
      <c r="FBQ337" s="33"/>
      <c r="FBR337" s="26"/>
      <c r="FBS337" s="33"/>
      <c r="FBT337" s="26"/>
      <c r="FBU337" s="33"/>
      <c r="FBV337" s="26"/>
      <c r="FBW337" s="33"/>
      <c r="FBX337" s="26"/>
      <c r="FBY337" s="33"/>
      <c r="FBZ337" s="26"/>
      <c r="FCA337" s="33"/>
      <c r="FCB337" s="26"/>
      <c r="FCC337" s="33"/>
      <c r="FCD337" s="26"/>
      <c r="FCE337" s="33"/>
      <c r="FCF337" s="26"/>
      <c r="FCG337" s="33"/>
      <c r="FCH337" s="26"/>
      <c r="FCI337" s="33"/>
      <c r="FCJ337" s="26"/>
      <c r="FCK337" s="33"/>
      <c r="FCL337" s="26"/>
      <c r="FCM337" s="33"/>
      <c r="FCN337" s="26"/>
      <c r="FCO337" s="33"/>
      <c r="FCP337" s="26"/>
      <c r="FCQ337" s="33"/>
      <c r="FCR337" s="26"/>
      <c r="FCS337" s="33"/>
      <c r="FCT337" s="26"/>
      <c r="FCU337" s="33"/>
      <c r="FCV337" s="26"/>
      <c r="FCW337" s="33"/>
      <c r="FCX337" s="26"/>
      <c r="FCY337" s="33"/>
      <c r="FCZ337" s="26"/>
      <c r="FDA337" s="33"/>
      <c r="FDB337" s="26"/>
      <c r="FDC337" s="33"/>
      <c r="FDD337" s="26"/>
      <c r="FDE337" s="33"/>
      <c r="FDF337" s="26"/>
      <c r="FDG337" s="33"/>
      <c r="FDH337" s="26"/>
      <c r="FDI337" s="33"/>
      <c r="FDJ337" s="26"/>
      <c r="FDK337" s="33"/>
      <c r="FDL337" s="26"/>
      <c r="FDM337" s="33"/>
      <c r="FDN337" s="26"/>
      <c r="FDO337" s="33"/>
      <c r="FDP337" s="26"/>
      <c r="FDQ337" s="33"/>
      <c r="FDR337" s="26"/>
      <c r="FDS337" s="33"/>
      <c r="FDT337" s="26"/>
      <c r="FDU337" s="33"/>
      <c r="FDV337" s="26"/>
      <c r="FDW337" s="33"/>
      <c r="FDX337" s="26"/>
      <c r="FDY337" s="33"/>
      <c r="FDZ337" s="26"/>
      <c r="FEA337" s="33"/>
      <c r="FEB337" s="26"/>
      <c r="FEC337" s="33"/>
      <c r="FED337" s="26"/>
      <c r="FEE337" s="33"/>
      <c r="FEF337" s="26"/>
      <c r="FEG337" s="33"/>
      <c r="FEH337" s="26"/>
      <c r="FEI337" s="33"/>
      <c r="FEJ337" s="26"/>
      <c r="FEK337" s="33"/>
      <c r="FEL337" s="26"/>
      <c r="FEM337" s="33"/>
      <c r="FEN337" s="26"/>
      <c r="FEO337" s="33"/>
      <c r="FEP337" s="26"/>
      <c r="FEQ337" s="33"/>
      <c r="FER337" s="26"/>
      <c r="FES337" s="33"/>
      <c r="FET337" s="26"/>
      <c r="FEU337" s="33"/>
      <c r="FEV337" s="26"/>
      <c r="FEW337" s="33"/>
      <c r="FEX337" s="26"/>
      <c r="FEY337" s="33"/>
      <c r="FEZ337" s="26"/>
      <c r="FFA337" s="33"/>
      <c r="FFB337" s="26"/>
      <c r="FFC337" s="33"/>
      <c r="FFD337" s="26"/>
      <c r="FFE337" s="33"/>
      <c r="FFF337" s="26"/>
      <c r="FFG337" s="33"/>
      <c r="FFH337" s="26"/>
      <c r="FFI337" s="33"/>
      <c r="FFJ337" s="26"/>
      <c r="FFK337" s="33"/>
      <c r="FFL337" s="26"/>
      <c r="FFM337" s="33"/>
      <c r="FFN337" s="26"/>
      <c r="FFO337" s="33"/>
      <c r="FFP337" s="26"/>
      <c r="FFQ337" s="33"/>
      <c r="FFR337" s="26"/>
      <c r="FFS337" s="33"/>
      <c r="FFT337" s="26"/>
      <c r="FFU337" s="33"/>
      <c r="FFV337" s="26"/>
      <c r="FFW337" s="33"/>
      <c r="FFX337" s="26"/>
      <c r="FFY337" s="33"/>
      <c r="FFZ337" s="26"/>
      <c r="FGA337" s="33"/>
      <c r="FGB337" s="26"/>
      <c r="FGC337" s="33"/>
      <c r="FGD337" s="26"/>
      <c r="FGE337" s="33"/>
      <c r="FGF337" s="26"/>
      <c r="FGG337" s="33"/>
      <c r="FGH337" s="26"/>
      <c r="FGI337" s="33"/>
      <c r="FGJ337" s="26"/>
      <c r="FGK337" s="33"/>
      <c r="FGL337" s="26"/>
      <c r="FGM337" s="33"/>
      <c r="FGN337" s="26"/>
      <c r="FGO337" s="33"/>
      <c r="FGP337" s="26"/>
      <c r="FGQ337" s="33"/>
      <c r="FGR337" s="26"/>
      <c r="FGS337" s="33"/>
      <c r="FGT337" s="26"/>
      <c r="FGU337" s="33"/>
      <c r="FGV337" s="26"/>
      <c r="FGW337" s="33"/>
      <c r="FGX337" s="26"/>
      <c r="FGY337" s="33"/>
      <c r="FGZ337" s="26"/>
      <c r="FHA337" s="33"/>
      <c r="FHB337" s="26"/>
      <c r="FHC337" s="33"/>
      <c r="FHD337" s="26"/>
      <c r="FHE337" s="33"/>
      <c r="FHF337" s="26"/>
      <c r="FHG337" s="33"/>
      <c r="FHH337" s="26"/>
      <c r="FHI337" s="33"/>
      <c r="FHJ337" s="26"/>
      <c r="FHK337" s="33"/>
      <c r="FHL337" s="26"/>
      <c r="FHM337" s="33"/>
      <c r="FHN337" s="26"/>
      <c r="FHO337" s="33"/>
      <c r="FHP337" s="26"/>
      <c r="FHQ337" s="33"/>
      <c r="FHR337" s="26"/>
      <c r="FHS337" s="33"/>
      <c r="FHT337" s="26"/>
      <c r="FHU337" s="33"/>
      <c r="FHV337" s="26"/>
      <c r="FHW337" s="33"/>
      <c r="FHX337" s="26"/>
      <c r="FHY337" s="33"/>
      <c r="FHZ337" s="26"/>
      <c r="FIA337" s="33"/>
      <c r="FIB337" s="26"/>
      <c r="FIC337" s="33"/>
      <c r="FID337" s="26"/>
      <c r="FIE337" s="33"/>
      <c r="FIF337" s="26"/>
      <c r="FIG337" s="33"/>
      <c r="FIH337" s="26"/>
      <c r="FII337" s="33"/>
      <c r="FIJ337" s="26"/>
      <c r="FIK337" s="33"/>
      <c r="FIL337" s="26"/>
      <c r="FIM337" s="33"/>
      <c r="FIN337" s="26"/>
      <c r="FIO337" s="33"/>
      <c r="FIP337" s="26"/>
      <c r="FIQ337" s="33"/>
      <c r="FIR337" s="26"/>
      <c r="FIS337" s="33"/>
      <c r="FIT337" s="26"/>
      <c r="FIU337" s="33"/>
      <c r="FIV337" s="26"/>
      <c r="FIW337" s="33"/>
      <c r="FIX337" s="26"/>
      <c r="FIY337" s="33"/>
      <c r="FIZ337" s="26"/>
      <c r="FJA337" s="33"/>
      <c r="FJB337" s="26"/>
      <c r="FJC337" s="33"/>
      <c r="FJD337" s="26"/>
      <c r="FJE337" s="33"/>
      <c r="FJF337" s="26"/>
      <c r="FJG337" s="33"/>
      <c r="FJH337" s="26"/>
      <c r="FJI337" s="33"/>
      <c r="FJJ337" s="26"/>
      <c r="FJK337" s="33"/>
      <c r="FJL337" s="26"/>
      <c r="FJM337" s="33"/>
      <c r="FJN337" s="26"/>
      <c r="FJO337" s="33"/>
      <c r="FJP337" s="26"/>
      <c r="FJQ337" s="33"/>
      <c r="FJR337" s="26"/>
      <c r="FJS337" s="33"/>
      <c r="FJT337" s="26"/>
      <c r="FJU337" s="33"/>
      <c r="FJV337" s="26"/>
      <c r="FJW337" s="33"/>
      <c r="FJX337" s="26"/>
      <c r="FJY337" s="33"/>
      <c r="FJZ337" s="26"/>
      <c r="FKA337" s="33"/>
      <c r="FKB337" s="26"/>
      <c r="FKC337" s="33"/>
      <c r="FKD337" s="26"/>
      <c r="FKE337" s="33"/>
      <c r="FKF337" s="26"/>
      <c r="FKG337" s="33"/>
      <c r="FKH337" s="26"/>
      <c r="FKI337" s="33"/>
      <c r="FKJ337" s="26"/>
      <c r="FKK337" s="33"/>
      <c r="FKL337" s="26"/>
      <c r="FKM337" s="33"/>
      <c r="FKN337" s="26"/>
      <c r="FKO337" s="33"/>
      <c r="FKP337" s="26"/>
      <c r="FKQ337" s="33"/>
      <c r="FKR337" s="26"/>
      <c r="FKS337" s="33"/>
      <c r="FKT337" s="26"/>
      <c r="FKU337" s="33"/>
      <c r="FKV337" s="26"/>
      <c r="FKW337" s="33"/>
      <c r="FKX337" s="26"/>
      <c r="FKY337" s="33"/>
      <c r="FKZ337" s="26"/>
      <c r="FLA337" s="33"/>
      <c r="FLB337" s="26"/>
      <c r="FLC337" s="33"/>
      <c r="FLD337" s="26"/>
      <c r="FLE337" s="33"/>
      <c r="FLF337" s="26"/>
      <c r="FLG337" s="33"/>
      <c r="FLH337" s="26"/>
      <c r="FLI337" s="33"/>
      <c r="FLJ337" s="26"/>
      <c r="FLK337" s="33"/>
      <c r="FLL337" s="26"/>
      <c r="FLM337" s="33"/>
      <c r="FLN337" s="26"/>
      <c r="FLO337" s="33"/>
      <c r="FLP337" s="26"/>
      <c r="FLQ337" s="33"/>
      <c r="FLR337" s="26"/>
      <c r="FLS337" s="33"/>
      <c r="FLT337" s="26"/>
      <c r="FLU337" s="33"/>
      <c r="FLV337" s="26"/>
      <c r="FLW337" s="33"/>
      <c r="FLX337" s="26"/>
      <c r="FLY337" s="33"/>
      <c r="FLZ337" s="26"/>
      <c r="FMA337" s="33"/>
      <c r="FMB337" s="26"/>
      <c r="FMC337" s="33"/>
      <c r="FMD337" s="26"/>
      <c r="FME337" s="33"/>
      <c r="FMF337" s="26"/>
      <c r="FMG337" s="33"/>
      <c r="FMH337" s="26"/>
      <c r="FMI337" s="33"/>
      <c r="FMJ337" s="26"/>
      <c r="FMK337" s="33"/>
      <c r="FML337" s="26"/>
      <c r="FMM337" s="33"/>
      <c r="FMN337" s="26"/>
      <c r="FMO337" s="33"/>
      <c r="FMP337" s="26"/>
      <c r="FMQ337" s="33"/>
      <c r="FMR337" s="26"/>
      <c r="FMS337" s="33"/>
      <c r="FMT337" s="26"/>
      <c r="FMU337" s="33"/>
      <c r="FMV337" s="26"/>
      <c r="FMW337" s="33"/>
      <c r="FMX337" s="26"/>
      <c r="FMY337" s="33"/>
      <c r="FMZ337" s="26"/>
      <c r="FNA337" s="33"/>
      <c r="FNB337" s="26"/>
      <c r="FNC337" s="33"/>
      <c r="FND337" s="26"/>
      <c r="FNE337" s="33"/>
      <c r="FNF337" s="26"/>
      <c r="FNG337" s="33"/>
      <c r="FNH337" s="26"/>
      <c r="FNI337" s="33"/>
      <c r="FNJ337" s="26"/>
      <c r="FNK337" s="33"/>
      <c r="FNL337" s="26"/>
      <c r="FNM337" s="33"/>
      <c r="FNN337" s="26"/>
      <c r="FNO337" s="33"/>
      <c r="FNP337" s="26"/>
      <c r="FNQ337" s="33"/>
      <c r="FNR337" s="26"/>
      <c r="FNS337" s="33"/>
      <c r="FNT337" s="26"/>
      <c r="FNU337" s="33"/>
      <c r="FNV337" s="26"/>
      <c r="FNW337" s="33"/>
      <c r="FNX337" s="26"/>
      <c r="FNY337" s="33"/>
      <c r="FNZ337" s="26"/>
      <c r="FOA337" s="33"/>
      <c r="FOB337" s="26"/>
      <c r="FOC337" s="33"/>
      <c r="FOD337" s="26"/>
      <c r="FOE337" s="33"/>
      <c r="FOF337" s="26"/>
      <c r="FOG337" s="33"/>
      <c r="FOH337" s="26"/>
      <c r="FOI337" s="33"/>
      <c r="FOJ337" s="26"/>
      <c r="FOK337" s="33"/>
      <c r="FOL337" s="26"/>
      <c r="FOM337" s="33"/>
      <c r="FON337" s="26"/>
      <c r="FOO337" s="33"/>
      <c r="FOP337" s="26"/>
      <c r="FOQ337" s="33"/>
      <c r="FOR337" s="26"/>
      <c r="FOS337" s="33"/>
      <c r="FOT337" s="26"/>
      <c r="FOU337" s="33"/>
      <c r="FOV337" s="26"/>
      <c r="FOW337" s="33"/>
      <c r="FOX337" s="26"/>
      <c r="FOY337" s="33"/>
      <c r="FOZ337" s="26"/>
      <c r="FPA337" s="33"/>
      <c r="FPB337" s="26"/>
      <c r="FPC337" s="33"/>
      <c r="FPD337" s="26"/>
      <c r="FPE337" s="33"/>
      <c r="FPF337" s="26"/>
      <c r="FPG337" s="33"/>
      <c r="FPH337" s="26"/>
      <c r="FPI337" s="33"/>
      <c r="FPJ337" s="26"/>
      <c r="FPK337" s="33"/>
      <c r="FPL337" s="26"/>
      <c r="FPM337" s="33"/>
      <c r="FPN337" s="26"/>
      <c r="FPO337" s="33"/>
      <c r="FPP337" s="26"/>
      <c r="FPQ337" s="33"/>
      <c r="FPR337" s="26"/>
      <c r="FPS337" s="33"/>
      <c r="FPT337" s="26"/>
      <c r="FPU337" s="33"/>
      <c r="FPV337" s="26"/>
      <c r="FPW337" s="33"/>
      <c r="FPX337" s="26"/>
      <c r="FPY337" s="33"/>
      <c r="FPZ337" s="26"/>
      <c r="FQA337" s="33"/>
      <c r="FQB337" s="26"/>
      <c r="FQC337" s="33"/>
      <c r="FQD337" s="26"/>
      <c r="FQE337" s="33"/>
      <c r="FQF337" s="26"/>
      <c r="FQG337" s="33"/>
      <c r="FQH337" s="26"/>
      <c r="FQI337" s="33"/>
      <c r="FQJ337" s="26"/>
      <c r="FQK337" s="33"/>
      <c r="FQL337" s="26"/>
      <c r="FQM337" s="33"/>
      <c r="FQN337" s="26"/>
      <c r="FQO337" s="33"/>
      <c r="FQP337" s="26"/>
      <c r="FQQ337" s="33"/>
      <c r="FQR337" s="26"/>
      <c r="FQS337" s="33"/>
      <c r="FQT337" s="26"/>
      <c r="FQU337" s="33"/>
      <c r="FQV337" s="26"/>
      <c r="FQW337" s="33"/>
      <c r="FQX337" s="26"/>
      <c r="FQY337" s="33"/>
      <c r="FQZ337" s="26"/>
      <c r="FRA337" s="33"/>
      <c r="FRB337" s="26"/>
      <c r="FRC337" s="33"/>
      <c r="FRD337" s="26"/>
      <c r="FRE337" s="33"/>
      <c r="FRF337" s="26"/>
      <c r="FRG337" s="33"/>
      <c r="FRH337" s="26"/>
      <c r="FRI337" s="33"/>
      <c r="FRJ337" s="26"/>
      <c r="FRK337" s="33"/>
      <c r="FRL337" s="26"/>
      <c r="FRM337" s="33"/>
      <c r="FRN337" s="26"/>
      <c r="FRO337" s="33"/>
      <c r="FRP337" s="26"/>
      <c r="FRQ337" s="33"/>
      <c r="FRR337" s="26"/>
      <c r="FRS337" s="33"/>
      <c r="FRT337" s="26"/>
      <c r="FRU337" s="33"/>
      <c r="FRV337" s="26"/>
      <c r="FRW337" s="33"/>
      <c r="FRX337" s="26"/>
      <c r="FRY337" s="33"/>
      <c r="FRZ337" s="26"/>
      <c r="FSA337" s="33"/>
      <c r="FSB337" s="26"/>
      <c r="FSC337" s="33"/>
      <c r="FSD337" s="26"/>
      <c r="FSE337" s="33"/>
      <c r="FSF337" s="26"/>
      <c r="FSG337" s="33"/>
      <c r="FSH337" s="26"/>
      <c r="FSI337" s="33"/>
      <c r="FSJ337" s="26"/>
      <c r="FSK337" s="33"/>
      <c r="FSL337" s="26"/>
      <c r="FSM337" s="33"/>
      <c r="FSN337" s="26"/>
      <c r="FSO337" s="33"/>
      <c r="FSP337" s="26"/>
      <c r="FSQ337" s="33"/>
      <c r="FSR337" s="26"/>
      <c r="FSS337" s="33"/>
      <c r="FST337" s="26"/>
      <c r="FSU337" s="33"/>
      <c r="FSV337" s="26"/>
      <c r="FSW337" s="33"/>
      <c r="FSX337" s="26"/>
      <c r="FSY337" s="33"/>
      <c r="FSZ337" s="26"/>
      <c r="FTA337" s="33"/>
      <c r="FTB337" s="26"/>
      <c r="FTC337" s="33"/>
      <c r="FTD337" s="26"/>
      <c r="FTE337" s="33"/>
      <c r="FTF337" s="26"/>
      <c r="FTG337" s="33"/>
      <c r="FTH337" s="26"/>
      <c r="FTI337" s="33"/>
      <c r="FTJ337" s="26"/>
      <c r="FTK337" s="33"/>
      <c r="FTL337" s="26"/>
      <c r="FTM337" s="33"/>
      <c r="FTN337" s="26"/>
      <c r="FTO337" s="33"/>
      <c r="FTP337" s="26"/>
      <c r="FTQ337" s="33"/>
      <c r="FTR337" s="26"/>
      <c r="FTS337" s="33"/>
      <c r="FTT337" s="26"/>
      <c r="FTU337" s="33"/>
      <c r="FTV337" s="26"/>
      <c r="FTW337" s="33"/>
      <c r="FTX337" s="26"/>
      <c r="FTY337" s="33"/>
      <c r="FTZ337" s="26"/>
      <c r="FUA337" s="33"/>
      <c r="FUB337" s="26"/>
      <c r="FUC337" s="33"/>
      <c r="FUD337" s="26"/>
      <c r="FUE337" s="33"/>
      <c r="FUF337" s="26"/>
      <c r="FUG337" s="33"/>
      <c r="FUH337" s="26"/>
      <c r="FUI337" s="33"/>
      <c r="FUJ337" s="26"/>
      <c r="FUK337" s="33"/>
      <c r="FUL337" s="26"/>
      <c r="FUM337" s="33"/>
      <c r="FUN337" s="26"/>
      <c r="FUO337" s="33"/>
      <c r="FUP337" s="26"/>
      <c r="FUQ337" s="33"/>
      <c r="FUR337" s="26"/>
      <c r="FUS337" s="33"/>
      <c r="FUT337" s="26"/>
      <c r="FUU337" s="33"/>
      <c r="FUV337" s="26"/>
      <c r="FUW337" s="33"/>
      <c r="FUX337" s="26"/>
      <c r="FUY337" s="33"/>
      <c r="FUZ337" s="26"/>
      <c r="FVA337" s="33"/>
      <c r="FVB337" s="26"/>
      <c r="FVC337" s="33"/>
      <c r="FVD337" s="26"/>
      <c r="FVE337" s="33"/>
      <c r="FVF337" s="26"/>
      <c r="FVG337" s="33"/>
      <c r="FVH337" s="26"/>
      <c r="FVI337" s="33"/>
      <c r="FVJ337" s="26"/>
      <c r="FVK337" s="33"/>
      <c r="FVL337" s="26"/>
      <c r="FVM337" s="33"/>
      <c r="FVN337" s="26"/>
      <c r="FVO337" s="33"/>
      <c r="FVP337" s="26"/>
      <c r="FVQ337" s="33"/>
      <c r="FVR337" s="26"/>
      <c r="FVS337" s="33"/>
      <c r="FVT337" s="26"/>
      <c r="FVU337" s="33"/>
      <c r="FVV337" s="26"/>
      <c r="FVW337" s="33"/>
      <c r="FVX337" s="26"/>
      <c r="FVY337" s="33"/>
      <c r="FVZ337" s="26"/>
      <c r="FWA337" s="33"/>
      <c r="FWB337" s="26"/>
      <c r="FWC337" s="33"/>
      <c r="FWD337" s="26"/>
      <c r="FWE337" s="33"/>
      <c r="FWF337" s="26"/>
      <c r="FWG337" s="33"/>
      <c r="FWH337" s="26"/>
      <c r="FWI337" s="33"/>
      <c r="FWJ337" s="26"/>
      <c r="FWK337" s="33"/>
      <c r="FWL337" s="26"/>
      <c r="FWM337" s="33"/>
      <c r="FWN337" s="26"/>
      <c r="FWO337" s="33"/>
      <c r="FWP337" s="26"/>
      <c r="FWQ337" s="33"/>
      <c r="FWR337" s="26"/>
      <c r="FWS337" s="33"/>
      <c r="FWT337" s="26"/>
      <c r="FWU337" s="33"/>
      <c r="FWV337" s="26"/>
      <c r="FWW337" s="33"/>
      <c r="FWX337" s="26"/>
      <c r="FWY337" s="33"/>
      <c r="FWZ337" s="26"/>
      <c r="FXA337" s="33"/>
      <c r="FXB337" s="26"/>
      <c r="FXC337" s="33"/>
      <c r="FXD337" s="26"/>
      <c r="FXE337" s="33"/>
      <c r="FXF337" s="26"/>
      <c r="FXG337" s="33"/>
      <c r="FXH337" s="26"/>
      <c r="FXI337" s="33"/>
      <c r="FXJ337" s="26"/>
      <c r="FXK337" s="33"/>
      <c r="FXL337" s="26"/>
      <c r="FXM337" s="33"/>
      <c r="FXN337" s="26"/>
      <c r="FXO337" s="33"/>
      <c r="FXP337" s="26"/>
      <c r="FXQ337" s="33"/>
      <c r="FXR337" s="26"/>
      <c r="FXS337" s="33"/>
      <c r="FXT337" s="26"/>
      <c r="FXU337" s="33"/>
      <c r="FXV337" s="26"/>
      <c r="FXW337" s="33"/>
      <c r="FXX337" s="26"/>
      <c r="FXY337" s="33"/>
      <c r="FXZ337" s="26"/>
      <c r="FYA337" s="33"/>
      <c r="FYB337" s="26"/>
      <c r="FYC337" s="33"/>
      <c r="FYD337" s="26"/>
      <c r="FYE337" s="33"/>
      <c r="FYF337" s="26"/>
      <c r="FYG337" s="33"/>
      <c r="FYH337" s="26"/>
      <c r="FYI337" s="33"/>
      <c r="FYJ337" s="26"/>
      <c r="FYK337" s="33"/>
      <c r="FYL337" s="26"/>
      <c r="FYM337" s="33"/>
      <c r="FYN337" s="26"/>
      <c r="FYO337" s="33"/>
      <c r="FYP337" s="26"/>
      <c r="FYQ337" s="33"/>
      <c r="FYR337" s="26"/>
      <c r="FYS337" s="33"/>
      <c r="FYT337" s="26"/>
      <c r="FYU337" s="33"/>
      <c r="FYV337" s="26"/>
      <c r="FYW337" s="33"/>
      <c r="FYX337" s="26"/>
      <c r="FYY337" s="33"/>
      <c r="FYZ337" s="26"/>
      <c r="FZA337" s="33"/>
      <c r="FZB337" s="26"/>
      <c r="FZC337" s="33"/>
      <c r="FZD337" s="26"/>
      <c r="FZE337" s="33"/>
      <c r="FZF337" s="26"/>
      <c r="FZG337" s="33"/>
      <c r="FZH337" s="26"/>
      <c r="FZI337" s="33"/>
      <c r="FZJ337" s="26"/>
      <c r="FZK337" s="33"/>
      <c r="FZL337" s="26"/>
      <c r="FZM337" s="33"/>
      <c r="FZN337" s="26"/>
      <c r="FZO337" s="33"/>
      <c r="FZP337" s="26"/>
      <c r="FZQ337" s="33"/>
      <c r="FZR337" s="26"/>
      <c r="FZS337" s="33"/>
      <c r="FZT337" s="26"/>
      <c r="FZU337" s="33"/>
      <c r="FZV337" s="26"/>
      <c r="FZW337" s="33"/>
      <c r="FZX337" s="26"/>
      <c r="FZY337" s="33"/>
      <c r="FZZ337" s="26"/>
      <c r="GAA337" s="33"/>
      <c r="GAB337" s="26"/>
      <c r="GAC337" s="33"/>
      <c r="GAD337" s="26"/>
      <c r="GAE337" s="33"/>
      <c r="GAF337" s="26"/>
      <c r="GAG337" s="33"/>
      <c r="GAH337" s="26"/>
      <c r="GAI337" s="33"/>
      <c r="GAJ337" s="26"/>
      <c r="GAK337" s="33"/>
      <c r="GAL337" s="26"/>
      <c r="GAM337" s="33"/>
      <c r="GAN337" s="26"/>
      <c r="GAO337" s="33"/>
      <c r="GAP337" s="26"/>
      <c r="GAQ337" s="33"/>
      <c r="GAR337" s="26"/>
      <c r="GAS337" s="33"/>
      <c r="GAT337" s="26"/>
      <c r="GAU337" s="33"/>
      <c r="GAV337" s="26"/>
      <c r="GAW337" s="33"/>
      <c r="GAX337" s="26"/>
      <c r="GAY337" s="33"/>
      <c r="GAZ337" s="26"/>
      <c r="GBA337" s="33"/>
      <c r="GBB337" s="26"/>
      <c r="GBC337" s="33"/>
      <c r="GBD337" s="26"/>
      <c r="GBE337" s="33"/>
      <c r="GBF337" s="26"/>
      <c r="GBG337" s="33"/>
      <c r="GBH337" s="26"/>
      <c r="GBI337" s="33"/>
      <c r="GBJ337" s="26"/>
      <c r="GBK337" s="33"/>
      <c r="GBL337" s="26"/>
      <c r="GBM337" s="33"/>
      <c r="GBN337" s="26"/>
      <c r="GBO337" s="33"/>
      <c r="GBP337" s="26"/>
      <c r="GBQ337" s="33"/>
      <c r="GBR337" s="26"/>
      <c r="GBS337" s="33"/>
      <c r="GBT337" s="26"/>
      <c r="GBU337" s="33"/>
      <c r="GBV337" s="26"/>
      <c r="GBW337" s="33"/>
      <c r="GBX337" s="26"/>
      <c r="GBY337" s="33"/>
      <c r="GBZ337" s="26"/>
      <c r="GCA337" s="33"/>
      <c r="GCB337" s="26"/>
      <c r="GCC337" s="33"/>
      <c r="GCD337" s="26"/>
      <c r="GCE337" s="33"/>
      <c r="GCF337" s="26"/>
      <c r="GCG337" s="33"/>
      <c r="GCH337" s="26"/>
      <c r="GCI337" s="33"/>
      <c r="GCJ337" s="26"/>
      <c r="GCK337" s="33"/>
      <c r="GCL337" s="26"/>
      <c r="GCM337" s="33"/>
      <c r="GCN337" s="26"/>
      <c r="GCO337" s="33"/>
      <c r="GCP337" s="26"/>
      <c r="GCQ337" s="33"/>
      <c r="GCR337" s="26"/>
      <c r="GCS337" s="33"/>
      <c r="GCT337" s="26"/>
      <c r="GCU337" s="33"/>
      <c r="GCV337" s="26"/>
      <c r="GCW337" s="33"/>
      <c r="GCX337" s="26"/>
      <c r="GCY337" s="33"/>
      <c r="GCZ337" s="26"/>
      <c r="GDA337" s="33"/>
      <c r="GDB337" s="26"/>
      <c r="GDC337" s="33"/>
      <c r="GDD337" s="26"/>
      <c r="GDE337" s="33"/>
      <c r="GDF337" s="26"/>
      <c r="GDG337" s="33"/>
      <c r="GDH337" s="26"/>
      <c r="GDI337" s="33"/>
      <c r="GDJ337" s="26"/>
      <c r="GDK337" s="33"/>
      <c r="GDL337" s="26"/>
      <c r="GDM337" s="33"/>
      <c r="GDN337" s="26"/>
      <c r="GDO337" s="33"/>
      <c r="GDP337" s="26"/>
      <c r="GDQ337" s="33"/>
      <c r="GDR337" s="26"/>
      <c r="GDS337" s="33"/>
      <c r="GDT337" s="26"/>
      <c r="GDU337" s="33"/>
      <c r="GDV337" s="26"/>
      <c r="GDW337" s="33"/>
      <c r="GDX337" s="26"/>
      <c r="GDY337" s="33"/>
      <c r="GDZ337" s="26"/>
      <c r="GEA337" s="33"/>
      <c r="GEB337" s="26"/>
      <c r="GEC337" s="33"/>
      <c r="GED337" s="26"/>
      <c r="GEE337" s="33"/>
      <c r="GEF337" s="26"/>
      <c r="GEG337" s="33"/>
      <c r="GEH337" s="26"/>
      <c r="GEI337" s="33"/>
      <c r="GEJ337" s="26"/>
      <c r="GEK337" s="33"/>
      <c r="GEL337" s="26"/>
      <c r="GEM337" s="33"/>
      <c r="GEN337" s="26"/>
      <c r="GEO337" s="33"/>
      <c r="GEP337" s="26"/>
      <c r="GEQ337" s="33"/>
      <c r="GER337" s="26"/>
      <c r="GES337" s="33"/>
      <c r="GET337" s="26"/>
      <c r="GEU337" s="33"/>
      <c r="GEV337" s="26"/>
      <c r="GEW337" s="33"/>
      <c r="GEX337" s="26"/>
      <c r="GEY337" s="33"/>
      <c r="GEZ337" s="26"/>
      <c r="GFA337" s="33"/>
      <c r="GFB337" s="26"/>
      <c r="GFC337" s="33"/>
      <c r="GFD337" s="26"/>
      <c r="GFE337" s="33"/>
      <c r="GFF337" s="26"/>
      <c r="GFG337" s="33"/>
      <c r="GFH337" s="26"/>
      <c r="GFI337" s="33"/>
      <c r="GFJ337" s="26"/>
      <c r="GFK337" s="33"/>
      <c r="GFL337" s="26"/>
      <c r="GFM337" s="33"/>
      <c r="GFN337" s="26"/>
      <c r="GFO337" s="33"/>
      <c r="GFP337" s="26"/>
      <c r="GFQ337" s="33"/>
      <c r="GFR337" s="26"/>
      <c r="GFS337" s="33"/>
      <c r="GFT337" s="26"/>
      <c r="GFU337" s="33"/>
      <c r="GFV337" s="26"/>
      <c r="GFW337" s="33"/>
      <c r="GFX337" s="26"/>
      <c r="GFY337" s="33"/>
      <c r="GFZ337" s="26"/>
      <c r="GGA337" s="33"/>
      <c r="GGB337" s="26"/>
      <c r="GGC337" s="33"/>
      <c r="GGD337" s="26"/>
      <c r="GGE337" s="33"/>
      <c r="GGF337" s="26"/>
      <c r="GGG337" s="33"/>
      <c r="GGH337" s="26"/>
      <c r="GGI337" s="33"/>
      <c r="GGJ337" s="26"/>
      <c r="GGK337" s="33"/>
      <c r="GGL337" s="26"/>
      <c r="GGM337" s="33"/>
      <c r="GGN337" s="26"/>
      <c r="GGO337" s="33"/>
      <c r="GGP337" s="26"/>
      <c r="GGQ337" s="33"/>
      <c r="GGR337" s="26"/>
      <c r="GGS337" s="33"/>
      <c r="GGT337" s="26"/>
      <c r="GGU337" s="33"/>
      <c r="GGV337" s="26"/>
      <c r="GGW337" s="33"/>
      <c r="GGX337" s="26"/>
      <c r="GGY337" s="33"/>
      <c r="GGZ337" s="26"/>
      <c r="GHA337" s="33"/>
      <c r="GHB337" s="26"/>
      <c r="GHC337" s="33"/>
      <c r="GHD337" s="26"/>
      <c r="GHE337" s="33"/>
      <c r="GHF337" s="26"/>
      <c r="GHG337" s="33"/>
      <c r="GHH337" s="26"/>
      <c r="GHI337" s="33"/>
      <c r="GHJ337" s="26"/>
      <c r="GHK337" s="33"/>
      <c r="GHL337" s="26"/>
      <c r="GHM337" s="33"/>
      <c r="GHN337" s="26"/>
      <c r="GHO337" s="33"/>
      <c r="GHP337" s="26"/>
      <c r="GHQ337" s="33"/>
      <c r="GHR337" s="26"/>
      <c r="GHS337" s="33"/>
      <c r="GHT337" s="26"/>
      <c r="GHU337" s="33"/>
      <c r="GHV337" s="26"/>
      <c r="GHW337" s="33"/>
      <c r="GHX337" s="26"/>
      <c r="GHY337" s="33"/>
      <c r="GHZ337" s="26"/>
      <c r="GIA337" s="33"/>
      <c r="GIB337" s="26"/>
      <c r="GIC337" s="33"/>
      <c r="GID337" s="26"/>
      <c r="GIE337" s="33"/>
      <c r="GIF337" s="26"/>
      <c r="GIG337" s="33"/>
      <c r="GIH337" s="26"/>
      <c r="GII337" s="33"/>
      <c r="GIJ337" s="26"/>
      <c r="GIK337" s="33"/>
      <c r="GIL337" s="26"/>
      <c r="GIM337" s="33"/>
      <c r="GIN337" s="26"/>
      <c r="GIO337" s="33"/>
      <c r="GIP337" s="26"/>
      <c r="GIQ337" s="33"/>
      <c r="GIR337" s="26"/>
      <c r="GIS337" s="33"/>
      <c r="GIT337" s="26"/>
      <c r="GIU337" s="33"/>
      <c r="GIV337" s="26"/>
      <c r="GIW337" s="33"/>
      <c r="GIX337" s="26"/>
      <c r="GIY337" s="33"/>
      <c r="GIZ337" s="26"/>
      <c r="GJA337" s="33"/>
      <c r="GJB337" s="26"/>
      <c r="GJC337" s="33"/>
      <c r="GJD337" s="26"/>
      <c r="GJE337" s="33"/>
      <c r="GJF337" s="26"/>
      <c r="GJG337" s="33"/>
      <c r="GJH337" s="26"/>
      <c r="GJI337" s="33"/>
      <c r="GJJ337" s="26"/>
      <c r="GJK337" s="33"/>
      <c r="GJL337" s="26"/>
      <c r="GJM337" s="33"/>
      <c r="GJN337" s="26"/>
      <c r="GJO337" s="33"/>
      <c r="GJP337" s="26"/>
      <c r="GJQ337" s="33"/>
      <c r="GJR337" s="26"/>
      <c r="GJS337" s="33"/>
      <c r="GJT337" s="26"/>
      <c r="GJU337" s="33"/>
      <c r="GJV337" s="26"/>
      <c r="GJW337" s="33"/>
      <c r="GJX337" s="26"/>
      <c r="GJY337" s="33"/>
      <c r="GJZ337" s="26"/>
      <c r="GKA337" s="33"/>
      <c r="GKB337" s="26"/>
      <c r="GKC337" s="33"/>
      <c r="GKD337" s="26"/>
      <c r="GKE337" s="33"/>
      <c r="GKF337" s="26"/>
      <c r="GKG337" s="33"/>
      <c r="GKH337" s="26"/>
      <c r="GKI337" s="33"/>
      <c r="GKJ337" s="26"/>
      <c r="GKK337" s="33"/>
      <c r="GKL337" s="26"/>
      <c r="GKM337" s="33"/>
      <c r="GKN337" s="26"/>
      <c r="GKO337" s="33"/>
      <c r="GKP337" s="26"/>
      <c r="GKQ337" s="33"/>
      <c r="GKR337" s="26"/>
      <c r="GKS337" s="33"/>
      <c r="GKT337" s="26"/>
      <c r="GKU337" s="33"/>
      <c r="GKV337" s="26"/>
      <c r="GKW337" s="33"/>
      <c r="GKX337" s="26"/>
      <c r="GKY337" s="33"/>
      <c r="GKZ337" s="26"/>
      <c r="GLA337" s="33"/>
      <c r="GLB337" s="26"/>
      <c r="GLC337" s="33"/>
      <c r="GLD337" s="26"/>
      <c r="GLE337" s="33"/>
      <c r="GLF337" s="26"/>
      <c r="GLG337" s="33"/>
      <c r="GLH337" s="26"/>
      <c r="GLI337" s="33"/>
      <c r="GLJ337" s="26"/>
      <c r="GLK337" s="33"/>
      <c r="GLL337" s="26"/>
      <c r="GLM337" s="33"/>
      <c r="GLN337" s="26"/>
      <c r="GLO337" s="33"/>
      <c r="GLP337" s="26"/>
      <c r="GLQ337" s="33"/>
      <c r="GLR337" s="26"/>
      <c r="GLS337" s="33"/>
      <c r="GLT337" s="26"/>
      <c r="GLU337" s="33"/>
      <c r="GLV337" s="26"/>
      <c r="GLW337" s="33"/>
      <c r="GLX337" s="26"/>
      <c r="GLY337" s="33"/>
      <c r="GLZ337" s="26"/>
      <c r="GMA337" s="33"/>
      <c r="GMB337" s="26"/>
      <c r="GMC337" s="33"/>
      <c r="GMD337" s="26"/>
      <c r="GME337" s="33"/>
      <c r="GMF337" s="26"/>
      <c r="GMG337" s="33"/>
      <c r="GMH337" s="26"/>
      <c r="GMI337" s="33"/>
      <c r="GMJ337" s="26"/>
      <c r="GMK337" s="33"/>
      <c r="GML337" s="26"/>
      <c r="GMM337" s="33"/>
      <c r="GMN337" s="26"/>
      <c r="GMO337" s="33"/>
      <c r="GMP337" s="26"/>
      <c r="GMQ337" s="33"/>
      <c r="GMR337" s="26"/>
      <c r="GMS337" s="33"/>
      <c r="GMT337" s="26"/>
      <c r="GMU337" s="33"/>
      <c r="GMV337" s="26"/>
      <c r="GMW337" s="33"/>
      <c r="GMX337" s="26"/>
      <c r="GMY337" s="33"/>
      <c r="GMZ337" s="26"/>
      <c r="GNA337" s="33"/>
      <c r="GNB337" s="26"/>
      <c r="GNC337" s="33"/>
      <c r="GND337" s="26"/>
      <c r="GNE337" s="33"/>
      <c r="GNF337" s="26"/>
      <c r="GNG337" s="33"/>
      <c r="GNH337" s="26"/>
      <c r="GNI337" s="33"/>
      <c r="GNJ337" s="26"/>
      <c r="GNK337" s="33"/>
      <c r="GNL337" s="26"/>
      <c r="GNM337" s="33"/>
      <c r="GNN337" s="26"/>
      <c r="GNO337" s="33"/>
      <c r="GNP337" s="26"/>
      <c r="GNQ337" s="33"/>
      <c r="GNR337" s="26"/>
      <c r="GNS337" s="33"/>
      <c r="GNT337" s="26"/>
      <c r="GNU337" s="33"/>
      <c r="GNV337" s="26"/>
      <c r="GNW337" s="33"/>
      <c r="GNX337" s="26"/>
      <c r="GNY337" s="33"/>
      <c r="GNZ337" s="26"/>
      <c r="GOA337" s="33"/>
      <c r="GOB337" s="26"/>
      <c r="GOC337" s="33"/>
      <c r="GOD337" s="26"/>
      <c r="GOE337" s="33"/>
      <c r="GOF337" s="26"/>
      <c r="GOG337" s="33"/>
      <c r="GOH337" s="26"/>
      <c r="GOI337" s="33"/>
      <c r="GOJ337" s="26"/>
      <c r="GOK337" s="33"/>
      <c r="GOL337" s="26"/>
      <c r="GOM337" s="33"/>
      <c r="GON337" s="26"/>
      <c r="GOO337" s="33"/>
      <c r="GOP337" s="26"/>
      <c r="GOQ337" s="33"/>
      <c r="GOR337" s="26"/>
      <c r="GOS337" s="33"/>
      <c r="GOT337" s="26"/>
      <c r="GOU337" s="33"/>
      <c r="GOV337" s="26"/>
      <c r="GOW337" s="33"/>
      <c r="GOX337" s="26"/>
      <c r="GOY337" s="33"/>
      <c r="GOZ337" s="26"/>
      <c r="GPA337" s="33"/>
      <c r="GPB337" s="26"/>
      <c r="GPC337" s="33"/>
      <c r="GPD337" s="26"/>
      <c r="GPE337" s="33"/>
      <c r="GPF337" s="26"/>
      <c r="GPG337" s="33"/>
      <c r="GPH337" s="26"/>
      <c r="GPI337" s="33"/>
      <c r="GPJ337" s="26"/>
      <c r="GPK337" s="33"/>
      <c r="GPL337" s="26"/>
      <c r="GPM337" s="33"/>
      <c r="GPN337" s="26"/>
      <c r="GPO337" s="33"/>
      <c r="GPP337" s="26"/>
      <c r="GPQ337" s="33"/>
      <c r="GPR337" s="26"/>
      <c r="GPS337" s="33"/>
      <c r="GPT337" s="26"/>
      <c r="GPU337" s="33"/>
      <c r="GPV337" s="26"/>
      <c r="GPW337" s="33"/>
      <c r="GPX337" s="26"/>
      <c r="GPY337" s="33"/>
      <c r="GPZ337" s="26"/>
      <c r="GQA337" s="33"/>
      <c r="GQB337" s="26"/>
      <c r="GQC337" s="33"/>
      <c r="GQD337" s="26"/>
      <c r="GQE337" s="33"/>
      <c r="GQF337" s="26"/>
      <c r="GQG337" s="33"/>
      <c r="GQH337" s="26"/>
      <c r="GQI337" s="33"/>
      <c r="GQJ337" s="26"/>
      <c r="GQK337" s="33"/>
      <c r="GQL337" s="26"/>
      <c r="GQM337" s="33"/>
      <c r="GQN337" s="26"/>
      <c r="GQO337" s="33"/>
      <c r="GQP337" s="26"/>
      <c r="GQQ337" s="33"/>
      <c r="GQR337" s="26"/>
      <c r="GQS337" s="33"/>
      <c r="GQT337" s="26"/>
      <c r="GQU337" s="33"/>
      <c r="GQV337" s="26"/>
      <c r="GQW337" s="33"/>
      <c r="GQX337" s="26"/>
      <c r="GQY337" s="33"/>
      <c r="GQZ337" s="26"/>
      <c r="GRA337" s="33"/>
      <c r="GRB337" s="26"/>
      <c r="GRC337" s="33"/>
      <c r="GRD337" s="26"/>
      <c r="GRE337" s="33"/>
      <c r="GRF337" s="26"/>
      <c r="GRG337" s="33"/>
      <c r="GRH337" s="26"/>
      <c r="GRI337" s="33"/>
      <c r="GRJ337" s="26"/>
      <c r="GRK337" s="33"/>
      <c r="GRL337" s="26"/>
      <c r="GRM337" s="33"/>
      <c r="GRN337" s="26"/>
      <c r="GRO337" s="33"/>
      <c r="GRP337" s="26"/>
      <c r="GRQ337" s="33"/>
      <c r="GRR337" s="26"/>
      <c r="GRS337" s="33"/>
      <c r="GRT337" s="26"/>
      <c r="GRU337" s="33"/>
      <c r="GRV337" s="26"/>
      <c r="GRW337" s="33"/>
      <c r="GRX337" s="26"/>
      <c r="GRY337" s="33"/>
      <c r="GRZ337" s="26"/>
      <c r="GSA337" s="33"/>
      <c r="GSB337" s="26"/>
      <c r="GSC337" s="33"/>
      <c r="GSD337" s="26"/>
      <c r="GSE337" s="33"/>
      <c r="GSF337" s="26"/>
      <c r="GSG337" s="33"/>
      <c r="GSH337" s="26"/>
      <c r="GSI337" s="33"/>
      <c r="GSJ337" s="26"/>
      <c r="GSK337" s="33"/>
      <c r="GSL337" s="26"/>
      <c r="GSM337" s="33"/>
      <c r="GSN337" s="26"/>
      <c r="GSO337" s="33"/>
      <c r="GSP337" s="26"/>
      <c r="GSQ337" s="33"/>
      <c r="GSR337" s="26"/>
      <c r="GSS337" s="33"/>
      <c r="GST337" s="26"/>
      <c r="GSU337" s="33"/>
      <c r="GSV337" s="26"/>
      <c r="GSW337" s="33"/>
      <c r="GSX337" s="26"/>
      <c r="GSY337" s="33"/>
      <c r="GSZ337" s="26"/>
      <c r="GTA337" s="33"/>
      <c r="GTB337" s="26"/>
      <c r="GTC337" s="33"/>
      <c r="GTD337" s="26"/>
      <c r="GTE337" s="33"/>
      <c r="GTF337" s="26"/>
      <c r="GTG337" s="33"/>
      <c r="GTH337" s="26"/>
      <c r="GTI337" s="33"/>
      <c r="GTJ337" s="26"/>
      <c r="GTK337" s="33"/>
      <c r="GTL337" s="26"/>
      <c r="GTM337" s="33"/>
      <c r="GTN337" s="26"/>
      <c r="GTO337" s="33"/>
      <c r="GTP337" s="26"/>
      <c r="GTQ337" s="33"/>
      <c r="GTR337" s="26"/>
      <c r="GTS337" s="33"/>
      <c r="GTT337" s="26"/>
      <c r="GTU337" s="33"/>
      <c r="GTV337" s="26"/>
      <c r="GTW337" s="33"/>
      <c r="GTX337" s="26"/>
      <c r="GTY337" s="33"/>
      <c r="GTZ337" s="26"/>
      <c r="GUA337" s="33"/>
      <c r="GUB337" s="26"/>
      <c r="GUC337" s="33"/>
      <c r="GUD337" s="26"/>
      <c r="GUE337" s="33"/>
      <c r="GUF337" s="26"/>
      <c r="GUG337" s="33"/>
      <c r="GUH337" s="26"/>
      <c r="GUI337" s="33"/>
      <c r="GUJ337" s="26"/>
      <c r="GUK337" s="33"/>
      <c r="GUL337" s="26"/>
      <c r="GUM337" s="33"/>
      <c r="GUN337" s="26"/>
      <c r="GUO337" s="33"/>
      <c r="GUP337" s="26"/>
      <c r="GUQ337" s="33"/>
      <c r="GUR337" s="26"/>
      <c r="GUS337" s="33"/>
      <c r="GUT337" s="26"/>
      <c r="GUU337" s="33"/>
      <c r="GUV337" s="26"/>
      <c r="GUW337" s="33"/>
      <c r="GUX337" s="26"/>
      <c r="GUY337" s="33"/>
      <c r="GUZ337" s="26"/>
      <c r="GVA337" s="33"/>
      <c r="GVB337" s="26"/>
      <c r="GVC337" s="33"/>
      <c r="GVD337" s="26"/>
      <c r="GVE337" s="33"/>
      <c r="GVF337" s="26"/>
      <c r="GVG337" s="33"/>
      <c r="GVH337" s="26"/>
      <c r="GVI337" s="33"/>
      <c r="GVJ337" s="26"/>
      <c r="GVK337" s="33"/>
      <c r="GVL337" s="26"/>
      <c r="GVM337" s="33"/>
      <c r="GVN337" s="26"/>
      <c r="GVO337" s="33"/>
      <c r="GVP337" s="26"/>
      <c r="GVQ337" s="33"/>
      <c r="GVR337" s="26"/>
      <c r="GVS337" s="33"/>
      <c r="GVT337" s="26"/>
      <c r="GVU337" s="33"/>
      <c r="GVV337" s="26"/>
      <c r="GVW337" s="33"/>
      <c r="GVX337" s="26"/>
      <c r="GVY337" s="33"/>
      <c r="GVZ337" s="26"/>
      <c r="GWA337" s="33"/>
      <c r="GWB337" s="26"/>
      <c r="GWC337" s="33"/>
      <c r="GWD337" s="26"/>
      <c r="GWE337" s="33"/>
      <c r="GWF337" s="26"/>
      <c r="GWG337" s="33"/>
      <c r="GWH337" s="26"/>
      <c r="GWI337" s="33"/>
      <c r="GWJ337" s="26"/>
      <c r="GWK337" s="33"/>
      <c r="GWL337" s="26"/>
      <c r="GWM337" s="33"/>
      <c r="GWN337" s="26"/>
      <c r="GWO337" s="33"/>
      <c r="GWP337" s="26"/>
      <c r="GWQ337" s="33"/>
      <c r="GWR337" s="26"/>
      <c r="GWS337" s="33"/>
      <c r="GWT337" s="26"/>
      <c r="GWU337" s="33"/>
      <c r="GWV337" s="26"/>
      <c r="GWW337" s="33"/>
      <c r="GWX337" s="26"/>
      <c r="GWY337" s="33"/>
      <c r="GWZ337" s="26"/>
      <c r="GXA337" s="33"/>
      <c r="GXB337" s="26"/>
      <c r="GXC337" s="33"/>
      <c r="GXD337" s="26"/>
      <c r="GXE337" s="33"/>
      <c r="GXF337" s="26"/>
      <c r="GXG337" s="33"/>
      <c r="GXH337" s="26"/>
      <c r="GXI337" s="33"/>
      <c r="GXJ337" s="26"/>
      <c r="GXK337" s="33"/>
      <c r="GXL337" s="26"/>
      <c r="GXM337" s="33"/>
      <c r="GXN337" s="26"/>
      <c r="GXO337" s="33"/>
      <c r="GXP337" s="26"/>
      <c r="GXQ337" s="33"/>
      <c r="GXR337" s="26"/>
      <c r="GXS337" s="33"/>
      <c r="GXT337" s="26"/>
      <c r="GXU337" s="33"/>
      <c r="GXV337" s="26"/>
      <c r="GXW337" s="33"/>
      <c r="GXX337" s="26"/>
      <c r="GXY337" s="33"/>
      <c r="GXZ337" s="26"/>
      <c r="GYA337" s="33"/>
      <c r="GYB337" s="26"/>
      <c r="GYC337" s="33"/>
      <c r="GYD337" s="26"/>
      <c r="GYE337" s="33"/>
      <c r="GYF337" s="26"/>
      <c r="GYG337" s="33"/>
      <c r="GYH337" s="26"/>
      <c r="GYI337" s="33"/>
      <c r="GYJ337" s="26"/>
      <c r="GYK337" s="33"/>
      <c r="GYL337" s="26"/>
      <c r="GYM337" s="33"/>
      <c r="GYN337" s="26"/>
      <c r="GYO337" s="33"/>
      <c r="GYP337" s="26"/>
      <c r="GYQ337" s="33"/>
      <c r="GYR337" s="26"/>
      <c r="GYS337" s="33"/>
      <c r="GYT337" s="26"/>
      <c r="GYU337" s="33"/>
      <c r="GYV337" s="26"/>
      <c r="GYW337" s="33"/>
      <c r="GYX337" s="26"/>
      <c r="GYY337" s="33"/>
      <c r="GYZ337" s="26"/>
      <c r="GZA337" s="33"/>
      <c r="GZB337" s="26"/>
      <c r="GZC337" s="33"/>
      <c r="GZD337" s="26"/>
      <c r="GZE337" s="33"/>
      <c r="GZF337" s="26"/>
      <c r="GZG337" s="33"/>
      <c r="GZH337" s="26"/>
      <c r="GZI337" s="33"/>
      <c r="GZJ337" s="26"/>
      <c r="GZK337" s="33"/>
      <c r="GZL337" s="26"/>
      <c r="GZM337" s="33"/>
      <c r="GZN337" s="26"/>
      <c r="GZO337" s="33"/>
      <c r="GZP337" s="26"/>
      <c r="GZQ337" s="33"/>
      <c r="GZR337" s="26"/>
      <c r="GZS337" s="33"/>
      <c r="GZT337" s="26"/>
      <c r="GZU337" s="33"/>
      <c r="GZV337" s="26"/>
      <c r="GZW337" s="33"/>
      <c r="GZX337" s="26"/>
      <c r="GZY337" s="33"/>
      <c r="GZZ337" s="26"/>
      <c r="HAA337" s="33"/>
      <c r="HAB337" s="26"/>
      <c r="HAC337" s="33"/>
      <c r="HAD337" s="26"/>
      <c r="HAE337" s="33"/>
      <c r="HAF337" s="26"/>
      <c r="HAG337" s="33"/>
      <c r="HAH337" s="26"/>
      <c r="HAI337" s="33"/>
      <c r="HAJ337" s="26"/>
      <c r="HAK337" s="33"/>
      <c r="HAL337" s="26"/>
      <c r="HAM337" s="33"/>
      <c r="HAN337" s="26"/>
      <c r="HAO337" s="33"/>
      <c r="HAP337" s="26"/>
      <c r="HAQ337" s="33"/>
      <c r="HAR337" s="26"/>
      <c r="HAS337" s="33"/>
      <c r="HAT337" s="26"/>
      <c r="HAU337" s="33"/>
      <c r="HAV337" s="26"/>
      <c r="HAW337" s="33"/>
      <c r="HAX337" s="26"/>
      <c r="HAY337" s="33"/>
      <c r="HAZ337" s="26"/>
      <c r="HBA337" s="33"/>
      <c r="HBB337" s="26"/>
      <c r="HBC337" s="33"/>
      <c r="HBD337" s="26"/>
      <c r="HBE337" s="33"/>
      <c r="HBF337" s="26"/>
      <c r="HBG337" s="33"/>
      <c r="HBH337" s="26"/>
      <c r="HBI337" s="33"/>
      <c r="HBJ337" s="26"/>
      <c r="HBK337" s="33"/>
      <c r="HBL337" s="26"/>
      <c r="HBM337" s="33"/>
      <c r="HBN337" s="26"/>
      <c r="HBO337" s="33"/>
      <c r="HBP337" s="26"/>
      <c r="HBQ337" s="33"/>
      <c r="HBR337" s="26"/>
      <c r="HBS337" s="33"/>
      <c r="HBT337" s="26"/>
      <c r="HBU337" s="33"/>
      <c r="HBV337" s="26"/>
      <c r="HBW337" s="33"/>
      <c r="HBX337" s="26"/>
      <c r="HBY337" s="33"/>
      <c r="HBZ337" s="26"/>
      <c r="HCA337" s="33"/>
      <c r="HCB337" s="26"/>
      <c r="HCC337" s="33"/>
      <c r="HCD337" s="26"/>
      <c r="HCE337" s="33"/>
      <c r="HCF337" s="26"/>
      <c r="HCG337" s="33"/>
      <c r="HCH337" s="26"/>
      <c r="HCI337" s="33"/>
      <c r="HCJ337" s="26"/>
      <c r="HCK337" s="33"/>
      <c r="HCL337" s="26"/>
      <c r="HCM337" s="33"/>
      <c r="HCN337" s="26"/>
      <c r="HCO337" s="33"/>
      <c r="HCP337" s="26"/>
      <c r="HCQ337" s="33"/>
      <c r="HCR337" s="26"/>
      <c r="HCS337" s="33"/>
      <c r="HCT337" s="26"/>
      <c r="HCU337" s="33"/>
      <c r="HCV337" s="26"/>
      <c r="HCW337" s="33"/>
      <c r="HCX337" s="26"/>
      <c r="HCY337" s="33"/>
      <c r="HCZ337" s="26"/>
      <c r="HDA337" s="33"/>
      <c r="HDB337" s="26"/>
      <c r="HDC337" s="33"/>
      <c r="HDD337" s="26"/>
      <c r="HDE337" s="33"/>
      <c r="HDF337" s="26"/>
      <c r="HDG337" s="33"/>
      <c r="HDH337" s="26"/>
      <c r="HDI337" s="33"/>
      <c r="HDJ337" s="26"/>
      <c r="HDK337" s="33"/>
      <c r="HDL337" s="26"/>
      <c r="HDM337" s="33"/>
      <c r="HDN337" s="26"/>
      <c r="HDO337" s="33"/>
      <c r="HDP337" s="26"/>
      <c r="HDQ337" s="33"/>
      <c r="HDR337" s="26"/>
      <c r="HDS337" s="33"/>
      <c r="HDT337" s="26"/>
      <c r="HDU337" s="33"/>
      <c r="HDV337" s="26"/>
      <c r="HDW337" s="33"/>
      <c r="HDX337" s="26"/>
      <c r="HDY337" s="33"/>
      <c r="HDZ337" s="26"/>
      <c r="HEA337" s="33"/>
      <c r="HEB337" s="26"/>
      <c r="HEC337" s="33"/>
      <c r="HED337" s="26"/>
      <c r="HEE337" s="33"/>
      <c r="HEF337" s="26"/>
      <c r="HEG337" s="33"/>
      <c r="HEH337" s="26"/>
      <c r="HEI337" s="33"/>
      <c r="HEJ337" s="26"/>
      <c r="HEK337" s="33"/>
      <c r="HEL337" s="26"/>
      <c r="HEM337" s="33"/>
      <c r="HEN337" s="26"/>
      <c r="HEO337" s="33"/>
      <c r="HEP337" s="26"/>
      <c r="HEQ337" s="33"/>
      <c r="HER337" s="26"/>
      <c r="HES337" s="33"/>
      <c r="HET337" s="26"/>
      <c r="HEU337" s="33"/>
      <c r="HEV337" s="26"/>
      <c r="HEW337" s="33"/>
      <c r="HEX337" s="26"/>
      <c r="HEY337" s="33"/>
      <c r="HEZ337" s="26"/>
      <c r="HFA337" s="33"/>
      <c r="HFB337" s="26"/>
      <c r="HFC337" s="33"/>
      <c r="HFD337" s="26"/>
      <c r="HFE337" s="33"/>
      <c r="HFF337" s="26"/>
      <c r="HFG337" s="33"/>
      <c r="HFH337" s="26"/>
      <c r="HFI337" s="33"/>
      <c r="HFJ337" s="26"/>
      <c r="HFK337" s="33"/>
      <c r="HFL337" s="26"/>
      <c r="HFM337" s="33"/>
      <c r="HFN337" s="26"/>
      <c r="HFO337" s="33"/>
      <c r="HFP337" s="26"/>
      <c r="HFQ337" s="33"/>
      <c r="HFR337" s="26"/>
      <c r="HFS337" s="33"/>
      <c r="HFT337" s="26"/>
      <c r="HFU337" s="33"/>
      <c r="HFV337" s="26"/>
      <c r="HFW337" s="33"/>
      <c r="HFX337" s="26"/>
      <c r="HFY337" s="33"/>
      <c r="HFZ337" s="26"/>
      <c r="HGA337" s="33"/>
      <c r="HGB337" s="26"/>
      <c r="HGC337" s="33"/>
      <c r="HGD337" s="26"/>
      <c r="HGE337" s="33"/>
      <c r="HGF337" s="26"/>
      <c r="HGG337" s="33"/>
      <c r="HGH337" s="26"/>
      <c r="HGI337" s="33"/>
      <c r="HGJ337" s="26"/>
      <c r="HGK337" s="33"/>
      <c r="HGL337" s="26"/>
      <c r="HGM337" s="33"/>
      <c r="HGN337" s="26"/>
      <c r="HGO337" s="33"/>
      <c r="HGP337" s="26"/>
      <c r="HGQ337" s="33"/>
      <c r="HGR337" s="26"/>
      <c r="HGS337" s="33"/>
      <c r="HGT337" s="26"/>
      <c r="HGU337" s="33"/>
      <c r="HGV337" s="26"/>
      <c r="HGW337" s="33"/>
      <c r="HGX337" s="26"/>
      <c r="HGY337" s="33"/>
      <c r="HGZ337" s="26"/>
      <c r="HHA337" s="33"/>
      <c r="HHB337" s="26"/>
      <c r="HHC337" s="33"/>
      <c r="HHD337" s="26"/>
      <c r="HHE337" s="33"/>
      <c r="HHF337" s="26"/>
      <c r="HHG337" s="33"/>
      <c r="HHH337" s="26"/>
      <c r="HHI337" s="33"/>
      <c r="HHJ337" s="26"/>
      <c r="HHK337" s="33"/>
      <c r="HHL337" s="26"/>
      <c r="HHM337" s="33"/>
      <c r="HHN337" s="26"/>
      <c r="HHO337" s="33"/>
      <c r="HHP337" s="26"/>
      <c r="HHQ337" s="33"/>
      <c r="HHR337" s="26"/>
      <c r="HHS337" s="33"/>
      <c r="HHT337" s="26"/>
      <c r="HHU337" s="33"/>
      <c r="HHV337" s="26"/>
      <c r="HHW337" s="33"/>
      <c r="HHX337" s="26"/>
      <c r="HHY337" s="33"/>
      <c r="HHZ337" s="26"/>
      <c r="HIA337" s="33"/>
      <c r="HIB337" s="26"/>
      <c r="HIC337" s="33"/>
      <c r="HID337" s="26"/>
      <c r="HIE337" s="33"/>
      <c r="HIF337" s="26"/>
      <c r="HIG337" s="33"/>
      <c r="HIH337" s="26"/>
      <c r="HII337" s="33"/>
      <c r="HIJ337" s="26"/>
      <c r="HIK337" s="33"/>
      <c r="HIL337" s="26"/>
      <c r="HIM337" s="33"/>
      <c r="HIN337" s="26"/>
      <c r="HIO337" s="33"/>
      <c r="HIP337" s="26"/>
      <c r="HIQ337" s="33"/>
      <c r="HIR337" s="26"/>
      <c r="HIS337" s="33"/>
      <c r="HIT337" s="26"/>
      <c r="HIU337" s="33"/>
      <c r="HIV337" s="26"/>
      <c r="HIW337" s="33"/>
      <c r="HIX337" s="26"/>
      <c r="HIY337" s="33"/>
      <c r="HIZ337" s="26"/>
      <c r="HJA337" s="33"/>
      <c r="HJB337" s="26"/>
      <c r="HJC337" s="33"/>
      <c r="HJD337" s="26"/>
      <c r="HJE337" s="33"/>
      <c r="HJF337" s="26"/>
      <c r="HJG337" s="33"/>
      <c r="HJH337" s="26"/>
      <c r="HJI337" s="33"/>
      <c r="HJJ337" s="26"/>
      <c r="HJK337" s="33"/>
      <c r="HJL337" s="26"/>
      <c r="HJM337" s="33"/>
      <c r="HJN337" s="26"/>
      <c r="HJO337" s="33"/>
      <c r="HJP337" s="26"/>
      <c r="HJQ337" s="33"/>
      <c r="HJR337" s="26"/>
      <c r="HJS337" s="33"/>
      <c r="HJT337" s="26"/>
      <c r="HJU337" s="33"/>
      <c r="HJV337" s="26"/>
      <c r="HJW337" s="33"/>
      <c r="HJX337" s="26"/>
      <c r="HJY337" s="33"/>
      <c r="HJZ337" s="26"/>
      <c r="HKA337" s="33"/>
      <c r="HKB337" s="26"/>
      <c r="HKC337" s="33"/>
      <c r="HKD337" s="26"/>
      <c r="HKE337" s="33"/>
      <c r="HKF337" s="26"/>
      <c r="HKG337" s="33"/>
      <c r="HKH337" s="26"/>
      <c r="HKI337" s="33"/>
      <c r="HKJ337" s="26"/>
      <c r="HKK337" s="33"/>
      <c r="HKL337" s="26"/>
      <c r="HKM337" s="33"/>
      <c r="HKN337" s="26"/>
      <c r="HKO337" s="33"/>
      <c r="HKP337" s="26"/>
      <c r="HKQ337" s="33"/>
      <c r="HKR337" s="26"/>
      <c r="HKS337" s="33"/>
      <c r="HKT337" s="26"/>
      <c r="HKU337" s="33"/>
      <c r="HKV337" s="26"/>
      <c r="HKW337" s="33"/>
      <c r="HKX337" s="26"/>
      <c r="HKY337" s="33"/>
      <c r="HKZ337" s="26"/>
      <c r="HLA337" s="33"/>
      <c r="HLB337" s="26"/>
      <c r="HLC337" s="33"/>
      <c r="HLD337" s="26"/>
      <c r="HLE337" s="33"/>
      <c r="HLF337" s="26"/>
      <c r="HLG337" s="33"/>
      <c r="HLH337" s="26"/>
      <c r="HLI337" s="33"/>
      <c r="HLJ337" s="26"/>
      <c r="HLK337" s="33"/>
      <c r="HLL337" s="26"/>
      <c r="HLM337" s="33"/>
      <c r="HLN337" s="26"/>
      <c r="HLO337" s="33"/>
      <c r="HLP337" s="26"/>
      <c r="HLQ337" s="33"/>
      <c r="HLR337" s="26"/>
      <c r="HLS337" s="33"/>
      <c r="HLT337" s="26"/>
      <c r="HLU337" s="33"/>
      <c r="HLV337" s="26"/>
      <c r="HLW337" s="33"/>
      <c r="HLX337" s="26"/>
      <c r="HLY337" s="33"/>
      <c r="HLZ337" s="26"/>
      <c r="HMA337" s="33"/>
      <c r="HMB337" s="26"/>
      <c r="HMC337" s="33"/>
      <c r="HMD337" s="26"/>
      <c r="HME337" s="33"/>
      <c r="HMF337" s="26"/>
      <c r="HMG337" s="33"/>
      <c r="HMH337" s="26"/>
      <c r="HMI337" s="33"/>
      <c r="HMJ337" s="26"/>
      <c r="HMK337" s="33"/>
      <c r="HML337" s="26"/>
      <c r="HMM337" s="33"/>
      <c r="HMN337" s="26"/>
      <c r="HMO337" s="33"/>
      <c r="HMP337" s="26"/>
      <c r="HMQ337" s="33"/>
      <c r="HMR337" s="26"/>
      <c r="HMS337" s="33"/>
      <c r="HMT337" s="26"/>
      <c r="HMU337" s="33"/>
      <c r="HMV337" s="26"/>
      <c r="HMW337" s="33"/>
      <c r="HMX337" s="26"/>
      <c r="HMY337" s="33"/>
      <c r="HMZ337" s="26"/>
      <c r="HNA337" s="33"/>
      <c r="HNB337" s="26"/>
      <c r="HNC337" s="33"/>
      <c r="HND337" s="26"/>
      <c r="HNE337" s="33"/>
      <c r="HNF337" s="26"/>
      <c r="HNG337" s="33"/>
      <c r="HNH337" s="26"/>
      <c r="HNI337" s="33"/>
      <c r="HNJ337" s="26"/>
      <c r="HNK337" s="33"/>
      <c r="HNL337" s="26"/>
      <c r="HNM337" s="33"/>
      <c r="HNN337" s="26"/>
      <c r="HNO337" s="33"/>
      <c r="HNP337" s="26"/>
      <c r="HNQ337" s="33"/>
      <c r="HNR337" s="26"/>
      <c r="HNS337" s="33"/>
      <c r="HNT337" s="26"/>
      <c r="HNU337" s="33"/>
      <c r="HNV337" s="26"/>
      <c r="HNW337" s="33"/>
      <c r="HNX337" s="26"/>
      <c r="HNY337" s="33"/>
      <c r="HNZ337" s="26"/>
      <c r="HOA337" s="33"/>
      <c r="HOB337" s="26"/>
      <c r="HOC337" s="33"/>
      <c r="HOD337" s="26"/>
      <c r="HOE337" s="33"/>
      <c r="HOF337" s="26"/>
      <c r="HOG337" s="33"/>
      <c r="HOH337" s="26"/>
      <c r="HOI337" s="33"/>
      <c r="HOJ337" s="26"/>
      <c r="HOK337" s="33"/>
      <c r="HOL337" s="26"/>
      <c r="HOM337" s="33"/>
      <c r="HON337" s="26"/>
      <c r="HOO337" s="33"/>
      <c r="HOP337" s="26"/>
      <c r="HOQ337" s="33"/>
      <c r="HOR337" s="26"/>
      <c r="HOS337" s="33"/>
      <c r="HOT337" s="26"/>
      <c r="HOU337" s="33"/>
      <c r="HOV337" s="26"/>
      <c r="HOW337" s="33"/>
      <c r="HOX337" s="26"/>
      <c r="HOY337" s="33"/>
      <c r="HOZ337" s="26"/>
      <c r="HPA337" s="33"/>
      <c r="HPB337" s="26"/>
      <c r="HPC337" s="33"/>
      <c r="HPD337" s="26"/>
      <c r="HPE337" s="33"/>
      <c r="HPF337" s="26"/>
      <c r="HPG337" s="33"/>
      <c r="HPH337" s="26"/>
      <c r="HPI337" s="33"/>
      <c r="HPJ337" s="26"/>
      <c r="HPK337" s="33"/>
      <c r="HPL337" s="26"/>
      <c r="HPM337" s="33"/>
      <c r="HPN337" s="26"/>
      <c r="HPO337" s="33"/>
      <c r="HPP337" s="26"/>
      <c r="HPQ337" s="33"/>
      <c r="HPR337" s="26"/>
      <c r="HPS337" s="33"/>
      <c r="HPT337" s="26"/>
      <c r="HPU337" s="33"/>
      <c r="HPV337" s="26"/>
      <c r="HPW337" s="33"/>
      <c r="HPX337" s="26"/>
      <c r="HPY337" s="33"/>
      <c r="HPZ337" s="26"/>
      <c r="HQA337" s="33"/>
      <c r="HQB337" s="26"/>
      <c r="HQC337" s="33"/>
      <c r="HQD337" s="26"/>
      <c r="HQE337" s="33"/>
      <c r="HQF337" s="26"/>
      <c r="HQG337" s="33"/>
      <c r="HQH337" s="26"/>
      <c r="HQI337" s="33"/>
      <c r="HQJ337" s="26"/>
      <c r="HQK337" s="33"/>
      <c r="HQL337" s="26"/>
      <c r="HQM337" s="33"/>
      <c r="HQN337" s="26"/>
      <c r="HQO337" s="33"/>
      <c r="HQP337" s="26"/>
      <c r="HQQ337" s="33"/>
      <c r="HQR337" s="26"/>
      <c r="HQS337" s="33"/>
      <c r="HQT337" s="26"/>
      <c r="HQU337" s="33"/>
      <c r="HQV337" s="26"/>
      <c r="HQW337" s="33"/>
      <c r="HQX337" s="26"/>
      <c r="HQY337" s="33"/>
      <c r="HQZ337" s="26"/>
      <c r="HRA337" s="33"/>
      <c r="HRB337" s="26"/>
      <c r="HRC337" s="33"/>
      <c r="HRD337" s="26"/>
      <c r="HRE337" s="33"/>
      <c r="HRF337" s="26"/>
      <c r="HRG337" s="33"/>
      <c r="HRH337" s="26"/>
      <c r="HRI337" s="33"/>
      <c r="HRJ337" s="26"/>
      <c r="HRK337" s="33"/>
      <c r="HRL337" s="26"/>
      <c r="HRM337" s="33"/>
      <c r="HRN337" s="26"/>
      <c r="HRO337" s="33"/>
      <c r="HRP337" s="26"/>
      <c r="HRQ337" s="33"/>
      <c r="HRR337" s="26"/>
      <c r="HRS337" s="33"/>
      <c r="HRT337" s="26"/>
      <c r="HRU337" s="33"/>
      <c r="HRV337" s="26"/>
      <c r="HRW337" s="33"/>
      <c r="HRX337" s="26"/>
      <c r="HRY337" s="33"/>
      <c r="HRZ337" s="26"/>
      <c r="HSA337" s="33"/>
      <c r="HSB337" s="26"/>
      <c r="HSC337" s="33"/>
      <c r="HSD337" s="26"/>
      <c r="HSE337" s="33"/>
      <c r="HSF337" s="26"/>
      <c r="HSG337" s="33"/>
      <c r="HSH337" s="26"/>
      <c r="HSI337" s="33"/>
      <c r="HSJ337" s="26"/>
      <c r="HSK337" s="33"/>
      <c r="HSL337" s="26"/>
      <c r="HSM337" s="33"/>
      <c r="HSN337" s="26"/>
      <c r="HSO337" s="33"/>
      <c r="HSP337" s="26"/>
      <c r="HSQ337" s="33"/>
      <c r="HSR337" s="26"/>
      <c r="HSS337" s="33"/>
      <c r="HST337" s="26"/>
      <c r="HSU337" s="33"/>
      <c r="HSV337" s="26"/>
      <c r="HSW337" s="33"/>
      <c r="HSX337" s="26"/>
      <c r="HSY337" s="33"/>
      <c r="HSZ337" s="26"/>
      <c r="HTA337" s="33"/>
      <c r="HTB337" s="26"/>
      <c r="HTC337" s="33"/>
      <c r="HTD337" s="26"/>
      <c r="HTE337" s="33"/>
      <c r="HTF337" s="26"/>
      <c r="HTG337" s="33"/>
      <c r="HTH337" s="26"/>
      <c r="HTI337" s="33"/>
      <c r="HTJ337" s="26"/>
      <c r="HTK337" s="33"/>
      <c r="HTL337" s="26"/>
      <c r="HTM337" s="33"/>
      <c r="HTN337" s="26"/>
      <c r="HTO337" s="33"/>
      <c r="HTP337" s="26"/>
      <c r="HTQ337" s="33"/>
      <c r="HTR337" s="26"/>
      <c r="HTS337" s="33"/>
      <c r="HTT337" s="26"/>
      <c r="HTU337" s="33"/>
      <c r="HTV337" s="26"/>
      <c r="HTW337" s="33"/>
      <c r="HTX337" s="26"/>
      <c r="HTY337" s="33"/>
      <c r="HTZ337" s="26"/>
      <c r="HUA337" s="33"/>
      <c r="HUB337" s="26"/>
      <c r="HUC337" s="33"/>
      <c r="HUD337" s="26"/>
      <c r="HUE337" s="33"/>
      <c r="HUF337" s="26"/>
      <c r="HUG337" s="33"/>
      <c r="HUH337" s="26"/>
      <c r="HUI337" s="33"/>
      <c r="HUJ337" s="26"/>
      <c r="HUK337" s="33"/>
      <c r="HUL337" s="26"/>
      <c r="HUM337" s="33"/>
      <c r="HUN337" s="26"/>
      <c r="HUO337" s="33"/>
      <c r="HUP337" s="26"/>
      <c r="HUQ337" s="33"/>
      <c r="HUR337" s="26"/>
      <c r="HUS337" s="33"/>
      <c r="HUT337" s="26"/>
      <c r="HUU337" s="33"/>
      <c r="HUV337" s="26"/>
      <c r="HUW337" s="33"/>
      <c r="HUX337" s="26"/>
      <c r="HUY337" s="33"/>
      <c r="HUZ337" s="26"/>
      <c r="HVA337" s="33"/>
      <c r="HVB337" s="26"/>
      <c r="HVC337" s="33"/>
      <c r="HVD337" s="26"/>
      <c r="HVE337" s="33"/>
      <c r="HVF337" s="26"/>
      <c r="HVG337" s="33"/>
      <c r="HVH337" s="26"/>
      <c r="HVI337" s="33"/>
      <c r="HVJ337" s="26"/>
      <c r="HVK337" s="33"/>
      <c r="HVL337" s="26"/>
      <c r="HVM337" s="33"/>
      <c r="HVN337" s="26"/>
      <c r="HVO337" s="33"/>
      <c r="HVP337" s="26"/>
      <c r="HVQ337" s="33"/>
      <c r="HVR337" s="26"/>
      <c r="HVS337" s="33"/>
      <c r="HVT337" s="26"/>
      <c r="HVU337" s="33"/>
      <c r="HVV337" s="26"/>
      <c r="HVW337" s="33"/>
      <c r="HVX337" s="26"/>
      <c r="HVY337" s="33"/>
      <c r="HVZ337" s="26"/>
      <c r="HWA337" s="33"/>
      <c r="HWB337" s="26"/>
      <c r="HWC337" s="33"/>
      <c r="HWD337" s="26"/>
      <c r="HWE337" s="33"/>
      <c r="HWF337" s="26"/>
      <c r="HWG337" s="33"/>
      <c r="HWH337" s="26"/>
      <c r="HWI337" s="33"/>
      <c r="HWJ337" s="26"/>
      <c r="HWK337" s="33"/>
      <c r="HWL337" s="26"/>
      <c r="HWM337" s="33"/>
      <c r="HWN337" s="26"/>
      <c r="HWO337" s="33"/>
      <c r="HWP337" s="26"/>
      <c r="HWQ337" s="33"/>
      <c r="HWR337" s="26"/>
      <c r="HWS337" s="33"/>
      <c r="HWT337" s="26"/>
      <c r="HWU337" s="33"/>
      <c r="HWV337" s="26"/>
      <c r="HWW337" s="33"/>
      <c r="HWX337" s="26"/>
      <c r="HWY337" s="33"/>
      <c r="HWZ337" s="26"/>
      <c r="HXA337" s="33"/>
      <c r="HXB337" s="26"/>
      <c r="HXC337" s="33"/>
      <c r="HXD337" s="26"/>
      <c r="HXE337" s="33"/>
      <c r="HXF337" s="26"/>
      <c r="HXG337" s="33"/>
      <c r="HXH337" s="26"/>
      <c r="HXI337" s="33"/>
      <c r="HXJ337" s="26"/>
      <c r="HXK337" s="33"/>
      <c r="HXL337" s="26"/>
      <c r="HXM337" s="33"/>
      <c r="HXN337" s="26"/>
      <c r="HXO337" s="33"/>
      <c r="HXP337" s="26"/>
      <c r="HXQ337" s="33"/>
      <c r="HXR337" s="26"/>
      <c r="HXS337" s="33"/>
      <c r="HXT337" s="26"/>
      <c r="HXU337" s="33"/>
      <c r="HXV337" s="26"/>
      <c r="HXW337" s="33"/>
      <c r="HXX337" s="26"/>
      <c r="HXY337" s="33"/>
      <c r="HXZ337" s="26"/>
      <c r="HYA337" s="33"/>
      <c r="HYB337" s="26"/>
      <c r="HYC337" s="33"/>
      <c r="HYD337" s="26"/>
      <c r="HYE337" s="33"/>
      <c r="HYF337" s="26"/>
      <c r="HYG337" s="33"/>
      <c r="HYH337" s="26"/>
      <c r="HYI337" s="33"/>
      <c r="HYJ337" s="26"/>
      <c r="HYK337" s="33"/>
      <c r="HYL337" s="26"/>
      <c r="HYM337" s="33"/>
      <c r="HYN337" s="26"/>
      <c r="HYO337" s="33"/>
      <c r="HYP337" s="26"/>
      <c r="HYQ337" s="33"/>
      <c r="HYR337" s="26"/>
      <c r="HYS337" s="33"/>
      <c r="HYT337" s="26"/>
      <c r="HYU337" s="33"/>
      <c r="HYV337" s="26"/>
      <c r="HYW337" s="33"/>
      <c r="HYX337" s="26"/>
      <c r="HYY337" s="33"/>
      <c r="HYZ337" s="26"/>
      <c r="HZA337" s="33"/>
      <c r="HZB337" s="26"/>
      <c r="HZC337" s="33"/>
      <c r="HZD337" s="26"/>
      <c r="HZE337" s="33"/>
      <c r="HZF337" s="26"/>
      <c r="HZG337" s="33"/>
      <c r="HZH337" s="26"/>
      <c r="HZI337" s="33"/>
      <c r="HZJ337" s="26"/>
      <c r="HZK337" s="33"/>
      <c r="HZL337" s="26"/>
      <c r="HZM337" s="33"/>
      <c r="HZN337" s="26"/>
      <c r="HZO337" s="33"/>
      <c r="HZP337" s="26"/>
      <c r="HZQ337" s="33"/>
      <c r="HZR337" s="26"/>
      <c r="HZS337" s="33"/>
      <c r="HZT337" s="26"/>
      <c r="HZU337" s="33"/>
      <c r="HZV337" s="26"/>
      <c r="HZW337" s="33"/>
      <c r="HZX337" s="26"/>
      <c r="HZY337" s="33"/>
      <c r="HZZ337" s="26"/>
      <c r="IAA337" s="33"/>
      <c r="IAB337" s="26"/>
      <c r="IAC337" s="33"/>
      <c r="IAD337" s="26"/>
      <c r="IAE337" s="33"/>
      <c r="IAF337" s="26"/>
      <c r="IAG337" s="33"/>
      <c r="IAH337" s="26"/>
      <c r="IAI337" s="33"/>
      <c r="IAJ337" s="26"/>
      <c r="IAK337" s="33"/>
      <c r="IAL337" s="26"/>
      <c r="IAM337" s="33"/>
      <c r="IAN337" s="26"/>
      <c r="IAO337" s="33"/>
      <c r="IAP337" s="26"/>
      <c r="IAQ337" s="33"/>
      <c r="IAR337" s="26"/>
      <c r="IAS337" s="33"/>
      <c r="IAT337" s="26"/>
      <c r="IAU337" s="33"/>
      <c r="IAV337" s="26"/>
      <c r="IAW337" s="33"/>
      <c r="IAX337" s="26"/>
      <c r="IAY337" s="33"/>
      <c r="IAZ337" s="26"/>
      <c r="IBA337" s="33"/>
      <c r="IBB337" s="26"/>
      <c r="IBC337" s="33"/>
      <c r="IBD337" s="26"/>
      <c r="IBE337" s="33"/>
      <c r="IBF337" s="26"/>
      <c r="IBG337" s="33"/>
      <c r="IBH337" s="26"/>
      <c r="IBI337" s="33"/>
      <c r="IBJ337" s="26"/>
      <c r="IBK337" s="33"/>
      <c r="IBL337" s="26"/>
      <c r="IBM337" s="33"/>
      <c r="IBN337" s="26"/>
      <c r="IBO337" s="33"/>
      <c r="IBP337" s="26"/>
      <c r="IBQ337" s="33"/>
      <c r="IBR337" s="26"/>
      <c r="IBS337" s="33"/>
      <c r="IBT337" s="26"/>
      <c r="IBU337" s="33"/>
      <c r="IBV337" s="26"/>
      <c r="IBW337" s="33"/>
      <c r="IBX337" s="26"/>
      <c r="IBY337" s="33"/>
      <c r="IBZ337" s="26"/>
      <c r="ICA337" s="33"/>
      <c r="ICB337" s="26"/>
      <c r="ICC337" s="33"/>
      <c r="ICD337" s="26"/>
      <c r="ICE337" s="33"/>
      <c r="ICF337" s="26"/>
      <c r="ICG337" s="33"/>
      <c r="ICH337" s="26"/>
      <c r="ICI337" s="33"/>
      <c r="ICJ337" s="26"/>
      <c r="ICK337" s="33"/>
      <c r="ICL337" s="26"/>
      <c r="ICM337" s="33"/>
      <c r="ICN337" s="26"/>
      <c r="ICO337" s="33"/>
      <c r="ICP337" s="26"/>
      <c r="ICQ337" s="33"/>
      <c r="ICR337" s="26"/>
      <c r="ICS337" s="33"/>
      <c r="ICT337" s="26"/>
      <c r="ICU337" s="33"/>
      <c r="ICV337" s="26"/>
      <c r="ICW337" s="33"/>
      <c r="ICX337" s="26"/>
      <c r="ICY337" s="33"/>
      <c r="ICZ337" s="26"/>
      <c r="IDA337" s="33"/>
      <c r="IDB337" s="26"/>
      <c r="IDC337" s="33"/>
      <c r="IDD337" s="26"/>
      <c r="IDE337" s="33"/>
      <c r="IDF337" s="26"/>
      <c r="IDG337" s="33"/>
      <c r="IDH337" s="26"/>
      <c r="IDI337" s="33"/>
      <c r="IDJ337" s="26"/>
      <c r="IDK337" s="33"/>
      <c r="IDL337" s="26"/>
      <c r="IDM337" s="33"/>
      <c r="IDN337" s="26"/>
      <c r="IDO337" s="33"/>
      <c r="IDP337" s="26"/>
      <c r="IDQ337" s="33"/>
      <c r="IDR337" s="26"/>
      <c r="IDS337" s="33"/>
      <c r="IDT337" s="26"/>
      <c r="IDU337" s="33"/>
      <c r="IDV337" s="26"/>
      <c r="IDW337" s="33"/>
      <c r="IDX337" s="26"/>
      <c r="IDY337" s="33"/>
      <c r="IDZ337" s="26"/>
      <c r="IEA337" s="33"/>
      <c r="IEB337" s="26"/>
      <c r="IEC337" s="33"/>
      <c r="IED337" s="26"/>
      <c r="IEE337" s="33"/>
      <c r="IEF337" s="26"/>
      <c r="IEG337" s="33"/>
      <c r="IEH337" s="26"/>
      <c r="IEI337" s="33"/>
      <c r="IEJ337" s="26"/>
      <c r="IEK337" s="33"/>
      <c r="IEL337" s="26"/>
      <c r="IEM337" s="33"/>
      <c r="IEN337" s="26"/>
      <c r="IEO337" s="33"/>
      <c r="IEP337" s="26"/>
      <c r="IEQ337" s="33"/>
      <c r="IER337" s="26"/>
      <c r="IES337" s="33"/>
      <c r="IET337" s="26"/>
      <c r="IEU337" s="33"/>
      <c r="IEV337" s="26"/>
      <c r="IEW337" s="33"/>
      <c r="IEX337" s="26"/>
      <c r="IEY337" s="33"/>
      <c r="IEZ337" s="26"/>
      <c r="IFA337" s="33"/>
      <c r="IFB337" s="26"/>
      <c r="IFC337" s="33"/>
      <c r="IFD337" s="26"/>
      <c r="IFE337" s="33"/>
      <c r="IFF337" s="26"/>
      <c r="IFG337" s="33"/>
      <c r="IFH337" s="26"/>
      <c r="IFI337" s="33"/>
      <c r="IFJ337" s="26"/>
      <c r="IFK337" s="33"/>
      <c r="IFL337" s="26"/>
      <c r="IFM337" s="33"/>
      <c r="IFN337" s="26"/>
      <c r="IFO337" s="33"/>
      <c r="IFP337" s="26"/>
      <c r="IFQ337" s="33"/>
      <c r="IFR337" s="26"/>
      <c r="IFS337" s="33"/>
      <c r="IFT337" s="26"/>
      <c r="IFU337" s="33"/>
      <c r="IFV337" s="26"/>
      <c r="IFW337" s="33"/>
      <c r="IFX337" s="26"/>
      <c r="IFY337" s="33"/>
      <c r="IFZ337" s="26"/>
      <c r="IGA337" s="33"/>
      <c r="IGB337" s="26"/>
      <c r="IGC337" s="33"/>
      <c r="IGD337" s="26"/>
      <c r="IGE337" s="33"/>
      <c r="IGF337" s="26"/>
      <c r="IGG337" s="33"/>
      <c r="IGH337" s="26"/>
      <c r="IGI337" s="33"/>
      <c r="IGJ337" s="26"/>
      <c r="IGK337" s="33"/>
      <c r="IGL337" s="26"/>
      <c r="IGM337" s="33"/>
      <c r="IGN337" s="26"/>
      <c r="IGO337" s="33"/>
      <c r="IGP337" s="26"/>
      <c r="IGQ337" s="33"/>
      <c r="IGR337" s="26"/>
      <c r="IGS337" s="33"/>
      <c r="IGT337" s="26"/>
      <c r="IGU337" s="33"/>
      <c r="IGV337" s="26"/>
      <c r="IGW337" s="33"/>
      <c r="IGX337" s="26"/>
      <c r="IGY337" s="33"/>
      <c r="IGZ337" s="26"/>
      <c r="IHA337" s="33"/>
      <c r="IHB337" s="26"/>
      <c r="IHC337" s="33"/>
      <c r="IHD337" s="26"/>
      <c r="IHE337" s="33"/>
      <c r="IHF337" s="26"/>
      <c r="IHG337" s="33"/>
      <c r="IHH337" s="26"/>
      <c r="IHI337" s="33"/>
      <c r="IHJ337" s="26"/>
      <c r="IHK337" s="33"/>
      <c r="IHL337" s="26"/>
      <c r="IHM337" s="33"/>
      <c r="IHN337" s="26"/>
      <c r="IHO337" s="33"/>
      <c r="IHP337" s="26"/>
      <c r="IHQ337" s="33"/>
      <c r="IHR337" s="26"/>
      <c r="IHS337" s="33"/>
      <c r="IHT337" s="26"/>
      <c r="IHU337" s="33"/>
      <c r="IHV337" s="26"/>
      <c r="IHW337" s="33"/>
      <c r="IHX337" s="26"/>
      <c r="IHY337" s="33"/>
      <c r="IHZ337" s="26"/>
      <c r="IIA337" s="33"/>
      <c r="IIB337" s="26"/>
      <c r="IIC337" s="33"/>
      <c r="IID337" s="26"/>
      <c r="IIE337" s="33"/>
      <c r="IIF337" s="26"/>
      <c r="IIG337" s="33"/>
      <c r="IIH337" s="26"/>
      <c r="III337" s="33"/>
      <c r="IIJ337" s="26"/>
      <c r="IIK337" s="33"/>
      <c r="IIL337" s="26"/>
      <c r="IIM337" s="33"/>
      <c r="IIN337" s="26"/>
      <c r="IIO337" s="33"/>
      <c r="IIP337" s="26"/>
      <c r="IIQ337" s="33"/>
      <c r="IIR337" s="26"/>
      <c r="IIS337" s="33"/>
      <c r="IIT337" s="26"/>
      <c r="IIU337" s="33"/>
      <c r="IIV337" s="26"/>
      <c r="IIW337" s="33"/>
      <c r="IIX337" s="26"/>
      <c r="IIY337" s="33"/>
      <c r="IIZ337" s="26"/>
      <c r="IJA337" s="33"/>
      <c r="IJB337" s="26"/>
      <c r="IJC337" s="33"/>
      <c r="IJD337" s="26"/>
      <c r="IJE337" s="33"/>
      <c r="IJF337" s="26"/>
      <c r="IJG337" s="33"/>
      <c r="IJH337" s="26"/>
      <c r="IJI337" s="33"/>
      <c r="IJJ337" s="26"/>
      <c r="IJK337" s="33"/>
      <c r="IJL337" s="26"/>
      <c r="IJM337" s="33"/>
      <c r="IJN337" s="26"/>
      <c r="IJO337" s="33"/>
      <c r="IJP337" s="26"/>
      <c r="IJQ337" s="33"/>
      <c r="IJR337" s="26"/>
      <c r="IJS337" s="33"/>
      <c r="IJT337" s="26"/>
      <c r="IJU337" s="33"/>
      <c r="IJV337" s="26"/>
      <c r="IJW337" s="33"/>
      <c r="IJX337" s="26"/>
      <c r="IJY337" s="33"/>
      <c r="IJZ337" s="26"/>
      <c r="IKA337" s="33"/>
      <c r="IKB337" s="26"/>
      <c r="IKC337" s="33"/>
      <c r="IKD337" s="26"/>
      <c r="IKE337" s="33"/>
      <c r="IKF337" s="26"/>
      <c r="IKG337" s="33"/>
      <c r="IKH337" s="26"/>
      <c r="IKI337" s="33"/>
      <c r="IKJ337" s="26"/>
      <c r="IKK337" s="33"/>
      <c r="IKL337" s="26"/>
      <c r="IKM337" s="33"/>
      <c r="IKN337" s="26"/>
      <c r="IKO337" s="33"/>
      <c r="IKP337" s="26"/>
      <c r="IKQ337" s="33"/>
      <c r="IKR337" s="26"/>
      <c r="IKS337" s="33"/>
      <c r="IKT337" s="26"/>
      <c r="IKU337" s="33"/>
      <c r="IKV337" s="26"/>
      <c r="IKW337" s="33"/>
      <c r="IKX337" s="26"/>
      <c r="IKY337" s="33"/>
      <c r="IKZ337" s="26"/>
      <c r="ILA337" s="33"/>
      <c r="ILB337" s="26"/>
      <c r="ILC337" s="33"/>
      <c r="ILD337" s="26"/>
      <c r="ILE337" s="33"/>
      <c r="ILF337" s="26"/>
      <c r="ILG337" s="33"/>
      <c r="ILH337" s="26"/>
      <c r="ILI337" s="33"/>
      <c r="ILJ337" s="26"/>
      <c r="ILK337" s="33"/>
      <c r="ILL337" s="26"/>
      <c r="ILM337" s="33"/>
      <c r="ILN337" s="26"/>
      <c r="ILO337" s="33"/>
      <c r="ILP337" s="26"/>
      <c r="ILQ337" s="33"/>
      <c r="ILR337" s="26"/>
      <c r="ILS337" s="33"/>
      <c r="ILT337" s="26"/>
      <c r="ILU337" s="33"/>
      <c r="ILV337" s="26"/>
      <c r="ILW337" s="33"/>
      <c r="ILX337" s="26"/>
      <c r="ILY337" s="33"/>
      <c r="ILZ337" s="26"/>
      <c r="IMA337" s="33"/>
      <c r="IMB337" s="26"/>
      <c r="IMC337" s="33"/>
      <c r="IMD337" s="26"/>
      <c r="IME337" s="33"/>
      <c r="IMF337" s="26"/>
      <c r="IMG337" s="33"/>
      <c r="IMH337" s="26"/>
      <c r="IMI337" s="33"/>
      <c r="IMJ337" s="26"/>
      <c r="IMK337" s="33"/>
      <c r="IML337" s="26"/>
      <c r="IMM337" s="33"/>
      <c r="IMN337" s="26"/>
      <c r="IMO337" s="33"/>
      <c r="IMP337" s="26"/>
      <c r="IMQ337" s="33"/>
      <c r="IMR337" s="26"/>
      <c r="IMS337" s="33"/>
      <c r="IMT337" s="26"/>
      <c r="IMU337" s="33"/>
      <c r="IMV337" s="26"/>
      <c r="IMW337" s="33"/>
      <c r="IMX337" s="26"/>
      <c r="IMY337" s="33"/>
      <c r="IMZ337" s="26"/>
      <c r="INA337" s="33"/>
      <c r="INB337" s="26"/>
      <c r="INC337" s="33"/>
      <c r="IND337" s="26"/>
      <c r="INE337" s="33"/>
      <c r="INF337" s="26"/>
      <c r="ING337" s="33"/>
      <c r="INH337" s="26"/>
      <c r="INI337" s="33"/>
      <c r="INJ337" s="26"/>
      <c r="INK337" s="33"/>
      <c r="INL337" s="26"/>
      <c r="INM337" s="33"/>
      <c r="INN337" s="26"/>
      <c r="INO337" s="33"/>
      <c r="INP337" s="26"/>
      <c r="INQ337" s="33"/>
      <c r="INR337" s="26"/>
      <c r="INS337" s="33"/>
      <c r="INT337" s="26"/>
      <c r="INU337" s="33"/>
      <c r="INV337" s="26"/>
      <c r="INW337" s="33"/>
      <c r="INX337" s="26"/>
      <c r="INY337" s="33"/>
      <c r="INZ337" s="26"/>
      <c r="IOA337" s="33"/>
      <c r="IOB337" s="26"/>
      <c r="IOC337" s="33"/>
      <c r="IOD337" s="26"/>
      <c r="IOE337" s="33"/>
      <c r="IOF337" s="26"/>
      <c r="IOG337" s="33"/>
      <c r="IOH337" s="26"/>
      <c r="IOI337" s="33"/>
      <c r="IOJ337" s="26"/>
      <c r="IOK337" s="33"/>
      <c r="IOL337" s="26"/>
      <c r="IOM337" s="33"/>
      <c r="ION337" s="26"/>
      <c r="IOO337" s="33"/>
      <c r="IOP337" s="26"/>
      <c r="IOQ337" s="33"/>
      <c r="IOR337" s="26"/>
      <c r="IOS337" s="33"/>
      <c r="IOT337" s="26"/>
      <c r="IOU337" s="33"/>
      <c r="IOV337" s="26"/>
      <c r="IOW337" s="33"/>
      <c r="IOX337" s="26"/>
      <c r="IOY337" s="33"/>
      <c r="IOZ337" s="26"/>
      <c r="IPA337" s="33"/>
      <c r="IPB337" s="26"/>
      <c r="IPC337" s="33"/>
      <c r="IPD337" s="26"/>
      <c r="IPE337" s="33"/>
      <c r="IPF337" s="26"/>
      <c r="IPG337" s="33"/>
      <c r="IPH337" s="26"/>
      <c r="IPI337" s="33"/>
      <c r="IPJ337" s="26"/>
      <c r="IPK337" s="33"/>
      <c r="IPL337" s="26"/>
      <c r="IPM337" s="33"/>
      <c r="IPN337" s="26"/>
      <c r="IPO337" s="33"/>
      <c r="IPP337" s="26"/>
      <c r="IPQ337" s="33"/>
      <c r="IPR337" s="26"/>
      <c r="IPS337" s="33"/>
      <c r="IPT337" s="26"/>
      <c r="IPU337" s="33"/>
      <c r="IPV337" s="26"/>
      <c r="IPW337" s="33"/>
      <c r="IPX337" s="26"/>
      <c r="IPY337" s="33"/>
      <c r="IPZ337" s="26"/>
      <c r="IQA337" s="33"/>
      <c r="IQB337" s="26"/>
      <c r="IQC337" s="33"/>
      <c r="IQD337" s="26"/>
      <c r="IQE337" s="33"/>
      <c r="IQF337" s="26"/>
      <c r="IQG337" s="33"/>
      <c r="IQH337" s="26"/>
      <c r="IQI337" s="33"/>
      <c r="IQJ337" s="26"/>
      <c r="IQK337" s="33"/>
      <c r="IQL337" s="26"/>
      <c r="IQM337" s="33"/>
      <c r="IQN337" s="26"/>
      <c r="IQO337" s="33"/>
      <c r="IQP337" s="26"/>
      <c r="IQQ337" s="33"/>
      <c r="IQR337" s="26"/>
      <c r="IQS337" s="33"/>
      <c r="IQT337" s="26"/>
      <c r="IQU337" s="33"/>
      <c r="IQV337" s="26"/>
      <c r="IQW337" s="33"/>
      <c r="IQX337" s="26"/>
      <c r="IQY337" s="33"/>
      <c r="IQZ337" s="26"/>
      <c r="IRA337" s="33"/>
      <c r="IRB337" s="26"/>
      <c r="IRC337" s="33"/>
      <c r="IRD337" s="26"/>
      <c r="IRE337" s="33"/>
      <c r="IRF337" s="26"/>
      <c r="IRG337" s="33"/>
      <c r="IRH337" s="26"/>
      <c r="IRI337" s="33"/>
      <c r="IRJ337" s="26"/>
      <c r="IRK337" s="33"/>
      <c r="IRL337" s="26"/>
      <c r="IRM337" s="33"/>
      <c r="IRN337" s="26"/>
      <c r="IRO337" s="33"/>
      <c r="IRP337" s="26"/>
      <c r="IRQ337" s="33"/>
      <c r="IRR337" s="26"/>
      <c r="IRS337" s="33"/>
      <c r="IRT337" s="26"/>
      <c r="IRU337" s="33"/>
      <c r="IRV337" s="26"/>
      <c r="IRW337" s="33"/>
      <c r="IRX337" s="26"/>
      <c r="IRY337" s="33"/>
      <c r="IRZ337" s="26"/>
      <c r="ISA337" s="33"/>
      <c r="ISB337" s="26"/>
      <c r="ISC337" s="33"/>
      <c r="ISD337" s="26"/>
      <c r="ISE337" s="33"/>
      <c r="ISF337" s="26"/>
      <c r="ISG337" s="33"/>
      <c r="ISH337" s="26"/>
      <c r="ISI337" s="33"/>
      <c r="ISJ337" s="26"/>
      <c r="ISK337" s="33"/>
      <c r="ISL337" s="26"/>
      <c r="ISM337" s="33"/>
      <c r="ISN337" s="26"/>
      <c r="ISO337" s="33"/>
      <c r="ISP337" s="26"/>
      <c r="ISQ337" s="33"/>
      <c r="ISR337" s="26"/>
      <c r="ISS337" s="33"/>
      <c r="IST337" s="26"/>
      <c r="ISU337" s="33"/>
      <c r="ISV337" s="26"/>
      <c r="ISW337" s="33"/>
      <c r="ISX337" s="26"/>
      <c r="ISY337" s="33"/>
      <c r="ISZ337" s="26"/>
      <c r="ITA337" s="33"/>
      <c r="ITB337" s="26"/>
      <c r="ITC337" s="33"/>
      <c r="ITD337" s="26"/>
      <c r="ITE337" s="33"/>
      <c r="ITF337" s="26"/>
      <c r="ITG337" s="33"/>
      <c r="ITH337" s="26"/>
      <c r="ITI337" s="33"/>
      <c r="ITJ337" s="26"/>
      <c r="ITK337" s="33"/>
      <c r="ITL337" s="26"/>
      <c r="ITM337" s="33"/>
      <c r="ITN337" s="26"/>
      <c r="ITO337" s="33"/>
      <c r="ITP337" s="26"/>
      <c r="ITQ337" s="33"/>
      <c r="ITR337" s="26"/>
      <c r="ITS337" s="33"/>
      <c r="ITT337" s="26"/>
      <c r="ITU337" s="33"/>
      <c r="ITV337" s="26"/>
      <c r="ITW337" s="33"/>
      <c r="ITX337" s="26"/>
      <c r="ITY337" s="33"/>
      <c r="ITZ337" s="26"/>
      <c r="IUA337" s="33"/>
      <c r="IUB337" s="26"/>
      <c r="IUC337" s="33"/>
      <c r="IUD337" s="26"/>
      <c r="IUE337" s="33"/>
      <c r="IUF337" s="26"/>
      <c r="IUG337" s="33"/>
      <c r="IUH337" s="26"/>
      <c r="IUI337" s="33"/>
      <c r="IUJ337" s="26"/>
      <c r="IUK337" s="33"/>
      <c r="IUL337" s="26"/>
      <c r="IUM337" s="33"/>
      <c r="IUN337" s="26"/>
      <c r="IUO337" s="33"/>
      <c r="IUP337" s="26"/>
      <c r="IUQ337" s="33"/>
      <c r="IUR337" s="26"/>
      <c r="IUS337" s="33"/>
      <c r="IUT337" s="26"/>
      <c r="IUU337" s="33"/>
      <c r="IUV337" s="26"/>
      <c r="IUW337" s="33"/>
      <c r="IUX337" s="26"/>
      <c r="IUY337" s="33"/>
      <c r="IUZ337" s="26"/>
      <c r="IVA337" s="33"/>
      <c r="IVB337" s="26"/>
      <c r="IVC337" s="33"/>
      <c r="IVD337" s="26"/>
      <c r="IVE337" s="33"/>
      <c r="IVF337" s="26"/>
      <c r="IVG337" s="33"/>
      <c r="IVH337" s="26"/>
      <c r="IVI337" s="33"/>
      <c r="IVJ337" s="26"/>
      <c r="IVK337" s="33"/>
      <c r="IVL337" s="26"/>
      <c r="IVM337" s="33"/>
      <c r="IVN337" s="26"/>
      <c r="IVO337" s="33"/>
      <c r="IVP337" s="26"/>
      <c r="IVQ337" s="33"/>
      <c r="IVR337" s="26"/>
      <c r="IVS337" s="33"/>
      <c r="IVT337" s="26"/>
      <c r="IVU337" s="33"/>
      <c r="IVV337" s="26"/>
      <c r="IVW337" s="33"/>
      <c r="IVX337" s="26"/>
      <c r="IVY337" s="33"/>
      <c r="IVZ337" s="26"/>
      <c r="IWA337" s="33"/>
      <c r="IWB337" s="26"/>
      <c r="IWC337" s="33"/>
      <c r="IWD337" s="26"/>
      <c r="IWE337" s="33"/>
      <c r="IWF337" s="26"/>
      <c r="IWG337" s="33"/>
      <c r="IWH337" s="26"/>
      <c r="IWI337" s="33"/>
      <c r="IWJ337" s="26"/>
      <c r="IWK337" s="33"/>
      <c r="IWL337" s="26"/>
      <c r="IWM337" s="33"/>
      <c r="IWN337" s="26"/>
      <c r="IWO337" s="33"/>
      <c r="IWP337" s="26"/>
      <c r="IWQ337" s="33"/>
      <c r="IWR337" s="26"/>
      <c r="IWS337" s="33"/>
      <c r="IWT337" s="26"/>
      <c r="IWU337" s="33"/>
      <c r="IWV337" s="26"/>
      <c r="IWW337" s="33"/>
      <c r="IWX337" s="26"/>
      <c r="IWY337" s="33"/>
      <c r="IWZ337" s="26"/>
      <c r="IXA337" s="33"/>
      <c r="IXB337" s="26"/>
      <c r="IXC337" s="33"/>
      <c r="IXD337" s="26"/>
      <c r="IXE337" s="33"/>
      <c r="IXF337" s="26"/>
      <c r="IXG337" s="33"/>
      <c r="IXH337" s="26"/>
      <c r="IXI337" s="33"/>
      <c r="IXJ337" s="26"/>
      <c r="IXK337" s="33"/>
      <c r="IXL337" s="26"/>
      <c r="IXM337" s="33"/>
      <c r="IXN337" s="26"/>
      <c r="IXO337" s="33"/>
      <c r="IXP337" s="26"/>
      <c r="IXQ337" s="33"/>
      <c r="IXR337" s="26"/>
      <c r="IXS337" s="33"/>
      <c r="IXT337" s="26"/>
      <c r="IXU337" s="33"/>
      <c r="IXV337" s="26"/>
      <c r="IXW337" s="33"/>
      <c r="IXX337" s="26"/>
      <c r="IXY337" s="33"/>
      <c r="IXZ337" s="26"/>
      <c r="IYA337" s="33"/>
      <c r="IYB337" s="26"/>
      <c r="IYC337" s="33"/>
      <c r="IYD337" s="26"/>
      <c r="IYE337" s="33"/>
      <c r="IYF337" s="26"/>
      <c r="IYG337" s="33"/>
      <c r="IYH337" s="26"/>
      <c r="IYI337" s="33"/>
      <c r="IYJ337" s="26"/>
      <c r="IYK337" s="33"/>
      <c r="IYL337" s="26"/>
      <c r="IYM337" s="33"/>
      <c r="IYN337" s="26"/>
      <c r="IYO337" s="33"/>
      <c r="IYP337" s="26"/>
      <c r="IYQ337" s="33"/>
      <c r="IYR337" s="26"/>
      <c r="IYS337" s="33"/>
      <c r="IYT337" s="26"/>
      <c r="IYU337" s="33"/>
      <c r="IYV337" s="26"/>
      <c r="IYW337" s="33"/>
      <c r="IYX337" s="26"/>
      <c r="IYY337" s="33"/>
      <c r="IYZ337" s="26"/>
      <c r="IZA337" s="33"/>
      <c r="IZB337" s="26"/>
      <c r="IZC337" s="33"/>
      <c r="IZD337" s="26"/>
      <c r="IZE337" s="33"/>
      <c r="IZF337" s="26"/>
      <c r="IZG337" s="33"/>
      <c r="IZH337" s="26"/>
      <c r="IZI337" s="33"/>
      <c r="IZJ337" s="26"/>
      <c r="IZK337" s="33"/>
      <c r="IZL337" s="26"/>
      <c r="IZM337" s="33"/>
      <c r="IZN337" s="26"/>
      <c r="IZO337" s="33"/>
      <c r="IZP337" s="26"/>
      <c r="IZQ337" s="33"/>
      <c r="IZR337" s="26"/>
      <c r="IZS337" s="33"/>
      <c r="IZT337" s="26"/>
      <c r="IZU337" s="33"/>
      <c r="IZV337" s="26"/>
      <c r="IZW337" s="33"/>
      <c r="IZX337" s="26"/>
      <c r="IZY337" s="33"/>
      <c r="IZZ337" s="26"/>
      <c r="JAA337" s="33"/>
      <c r="JAB337" s="26"/>
      <c r="JAC337" s="33"/>
      <c r="JAD337" s="26"/>
      <c r="JAE337" s="33"/>
      <c r="JAF337" s="26"/>
      <c r="JAG337" s="33"/>
      <c r="JAH337" s="26"/>
      <c r="JAI337" s="33"/>
      <c r="JAJ337" s="26"/>
      <c r="JAK337" s="33"/>
      <c r="JAL337" s="26"/>
      <c r="JAM337" s="33"/>
      <c r="JAN337" s="26"/>
      <c r="JAO337" s="33"/>
      <c r="JAP337" s="26"/>
      <c r="JAQ337" s="33"/>
      <c r="JAR337" s="26"/>
      <c r="JAS337" s="33"/>
      <c r="JAT337" s="26"/>
      <c r="JAU337" s="33"/>
      <c r="JAV337" s="26"/>
      <c r="JAW337" s="33"/>
      <c r="JAX337" s="26"/>
      <c r="JAY337" s="33"/>
      <c r="JAZ337" s="26"/>
      <c r="JBA337" s="33"/>
      <c r="JBB337" s="26"/>
      <c r="JBC337" s="33"/>
      <c r="JBD337" s="26"/>
      <c r="JBE337" s="33"/>
      <c r="JBF337" s="26"/>
      <c r="JBG337" s="33"/>
      <c r="JBH337" s="26"/>
      <c r="JBI337" s="33"/>
      <c r="JBJ337" s="26"/>
      <c r="JBK337" s="33"/>
      <c r="JBL337" s="26"/>
      <c r="JBM337" s="33"/>
      <c r="JBN337" s="26"/>
      <c r="JBO337" s="33"/>
      <c r="JBP337" s="26"/>
      <c r="JBQ337" s="33"/>
      <c r="JBR337" s="26"/>
      <c r="JBS337" s="33"/>
      <c r="JBT337" s="26"/>
      <c r="JBU337" s="33"/>
      <c r="JBV337" s="26"/>
      <c r="JBW337" s="33"/>
      <c r="JBX337" s="26"/>
      <c r="JBY337" s="33"/>
      <c r="JBZ337" s="26"/>
      <c r="JCA337" s="33"/>
      <c r="JCB337" s="26"/>
      <c r="JCC337" s="33"/>
      <c r="JCD337" s="26"/>
      <c r="JCE337" s="33"/>
      <c r="JCF337" s="26"/>
      <c r="JCG337" s="33"/>
      <c r="JCH337" s="26"/>
      <c r="JCI337" s="33"/>
      <c r="JCJ337" s="26"/>
      <c r="JCK337" s="33"/>
      <c r="JCL337" s="26"/>
      <c r="JCM337" s="33"/>
      <c r="JCN337" s="26"/>
      <c r="JCO337" s="33"/>
      <c r="JCP337" s="26"/>
      <c r="JCQ337" s="33"/>
      <c r="JCR337" s="26"/>
      <c r="JCS337" s="33"/>
      <c r="JCT337" s="26"/>
      <c r="JCU337" s="33"/>
      <c r="JCV337" s="26"/>
      <c r="JCW337" s="33"/>
      <c r="JCX337" s="26"/>
      <c r="JCY337" s="33"/>
      <c r="JCZ337" s="26"/>
      <c r="JDA337" s="33"/>
      <c r="JDB337" s="26"/>
      <c r="JDC337" s="33"/>
      <c r="JDD337" s="26"/>
      <c r="JDE337" s="33"/>
      <c r="JDF337" s="26"/>
      <c r="JDG337" s="33"/>
      <c r="JDH337" s="26"/>
      <c r="JDI337" s="33"/>
      <c r="JDJ337" s="26"/>
      <c r="JDK337" s="33"/>
      <c r="JDL337" s="26"/>
      <c r="JDM337" s="33"/>
      <c r="JDN337" s="26"/>
      <c r="JDO337" s="33"/>
      <c r="JDP337" s="26"/>
      <c r="JDQ337" s="33"/>
      <c r="JDR337" s="26"/>
      <c r="JDS337" s="33"/>
      <c r="JDT337" s="26"/>
      <c r="JDU337" s="33"/>
      <c r="JDV337" s="26"/>
      <c r="JDW337" s="33"/>
      <c r="JDX337" s="26"/>
      <c r="JDY337" s="33"/>
      <c r="JDZ337" s="26"/>
      <c r="JEA337" s="33"/>
      <c r="JEB337" s="26"/>
      <c r="JEC337" s="33"/>
      <c r="JED337" s="26"/>
      <c r="JEE337" s="33"/>
      <c r="JEF337" s="26"/>
      <c r="JEG337" s="33"/>
      <c r="JEH337" s="26"/>
      <c r="JEI337" s="33"/>
      <c r="JEJ337" s="26"/>
      <c r="JEK337" s="33"/>
      <c r="JEL337" s="26"/>
      <c r="JEM337" s="33"/>
      <c r="JEN337" s="26"/>
      <c r="JEO337" s="33"/>
      <c r="JEP337" s="26"/>
      <c r="JEQ337" s="33"/>
      <c r="JER337" s="26"/>
      <c r="JES337" s="33"/>
      <c r="JET337" s="26"/>
      <c r="JEU337" s="33"/>
      <c r="JEV337" s="26"/>
      <c r="JEW337" s="33"/>
      <c r="JEX337" s="26"/>
      <c r="JEY337" s="33"/>
      <c r="JEZ337" s="26"/>
      <c r="JFA337" s="33"/>
      <c r="JFB337" s="26"/>
      <c r="JFC337" s="33"/>
      <c r="JFD337" s="26"/>
      <c r="JFE337" s="33"/>
      <c r="JFF337" s="26"/>
      <c r="JFG337" s="33"/>
      <c r="JFH337" s="26"/>
      <c r="JFI337" s="33"/>
      <c r="JFJ337" s="26"/>
      <c r="JFK337" s="33"/>
      <c r="JFL337" s="26"/>
      <c r="JFM337" s="33"/>
      <c r="JFN337" s="26"/>
      <c r="JFO337" s="33"/>
      <c r="JFP337" s="26"/>
      <c r="JFQ337" s="33"/>
      <c r="JFR337" s="26"/>
      <c r="JFS337" s="33"/>
      <c r="JFT337" s="26"/>
      <c r="JFU337" s="33"/>
      <c r="JFV337" s="26"/>
      <c r="JFW337" s="33"/>
      <c r="JFX337" s="26"/>
      <c r="JFY337" s="33"/>
      <c r="JFZ337" s="26"/>
      <c r="JGA337" s="33"/>
      <c r="JGB337" s="26"/>
      <c r="JGC337" s="33"/>
      <c r="JGD337" s="26"/>
      <c r="JGE337" s="33"/>
      <c r="JGF337" s="26"/>
      <c r="JGG337" s="33"/>
      <c r="JGH337" s="26"/>
      <c r="JGI337" s="33"/>
      <c r="JGJ337" s="26"/>
      <c r="JGK337" s="33"/>
      <c r="JGL337" s="26"/>
      <c r="JGM337" s="33"/>
      <c r="JGN337" s="26"/>
      <c r="JGO337" s="33"/>
      <c r="JGP337" s="26"/>
      <c r="JGQ337" s="33"/>
      <c r="JGR337" s="26"/>
      <c r="JGS337" s="33"/>
      <c r="JGT337" s="26"/>
      <c r="JGU337" s="33"/>
      <c r="JGV337" s="26"/>
      <c r="JGW337" s="33"/>
      <c r="JGX337" s="26"/>
      <c r="JGY337" s="33"/>
      <c r="JGZ337" s="26"/>
      <c r="JHA337" s="33"/>
      <c r="JHB337" s="26"/>
      <c r="JHC337" s="33"/>
      <c r="JHD337" s="26"/>
      <c r="JHE337" s="33"/>
      <c r="JHF337" s="26"/>
      <c r="JHG337" s="33"/>
      <c r="JHH337" s="26"/>
      <c r="JHI337" s="33"/>
      <c r="JHJ337" s="26"/>
      <c r="JHK337" s="33"/>
      <c r="JHL337" s="26"/>
      <c r="JHM337" s="33"/>
      <c r="JHN337" s="26"/>
      <c r="JHO337" s="33"/>
      <c r="JHP337" s="26"/>
      <c r="JHQ337" s="33"/>
      <c r="JHR337" s="26"/>
      <c r="JHS337" s="33"/>
      <c r="JHT337" s="26"/>
      <c r="JHU337" s="33"/>
      <c r="JHV337" s="26"/>
      <c r="JHW337" s="33"/>
      <c r="JHX337" s="26"/>
      <c r="JHY337" s="33"/>
      <c r="JHZ337" s="26"/>
      <c r="JIA337" s="33"/>
      <c r="JIB337" s="26"/>
      <c r="JIC337" s="33"/>
      <c r="JID337" s="26"/>
      <c r="JIE337" s="33"/>
      <c r="JIF337" s="26"/>
      <c r="JIG337" s="33"/>
      <c r="JIH337" s="26"/>
      <c r="JII337" s="33"/>
      <c r="JIJ337" s="26"/>
      <c r="JIK337" s="33"/>
      <c r="JIL337" s="26"/>
      <c r="JIM337" s="33"/>
      <c r="JIN337" s="26"/>
      <c r="JIO337" s="33"/>
      <c r="JIP337" s="26"/>
      <c r="JIQ337" s="33"/>
      <c r="JIR337" s="26"/>
      <c r="JIS337" s="33"/>
      <c r="JIT337" s="26"/>
      <c r="JIU337" s="33"/>
      <c r="JIV337" s="26"/>
      <c r="JIW337" s="33"/>
      <c r="JIX337" s="26"/>
      <c r="JIY337" s="33"/>
      <c r="JIZ337" s="26"/>
      <c r="JJA337" s="33"/>
      <c r="JJB337" s="26"/>
      <c r="JJC337" s="33"/>
      <c r="JJD337" s="26"/>
      <c r="JJE337" s="33"/>
      <c r="JJF337" s="26"/>
      <c r="JJG337" s="33"/>
      <c r="JJH337" s="26"/>
      <c r="JJI337" s="33"/>
      <c r="JJJ337" s="26"/>
      <c r="JJK337" s="33"/>
      <c r="JJL337" s="26"/>
      <c r="JJM337" s="33"/>
      <c r="JJN337" s="26"/>
      <c r="JJO337" s="33"/>
      <c r="JJP337" s="26"/>
      <c r="JJQ337" s="33"/>
      <c r="JJR337" s="26"/>
      <c r="JJS337" s="33"/>
      <c r="JJT337" s="26"/>
      <c r="JJU337" s="33"/>
      <c r="JJV337" s="26"/>
      <c r="JJW337" s="33"/>
      <c r="JJX337" s="26"/>
      <c r="JJY337" s="33"/>
      <c r="JJZ337" s="26"/>
      <c r="JKA337" s="33"/>
      <c r="JKB337" s="26"/>
      <c r="JKC337" s="33"/>
      <c r="JKD337" s="26"/>
      <c r="JKE337" s="33"/>
      <c r="JKF337" s="26"/>
      <c r="JKG337" s="33"/>
      <c r="JKH337" s="26"/>
      <c r="JKI337" s="33"/>
      <c r="JKJ337" s="26"/>
      <c r="JKK337" s="33"/>
      <c r="JKL337" s="26"/>
      <c r="JKM337" s="33"/>
      <c r="JKN337" s="26"/>
      <c r="JKO337" s="33"/>
      <c r="JKP337" s="26"/>
      <c r="JKQ337" s="33"/>
      <c r="JKR337" s="26"/>
      <c r="JKS337" s="33"/>
      <c r="JKT337" s="26"/>
      <c r="JKU337" s="33"/>
      <c r="JKV337" s="26"/>
      <c r="JKW337" s="33"/>
      <c r="JKX337" s="26"/>
      <c r="JKY337" s="33"/>
      <c r="JKZ337" s="26"/>
      <c r="JLA337" s="33"/>
      <c r="JLB337" s="26"/>
      <c r="JLC337" s="33"/>
      <c r="JLD337" s="26"/>
      <c r="JLE337" s="33"/>
      <c r="JLF337" s="26"/>
      <c r="JLG337" s="33"/>
      <c r="JLH337" s="26"/>
      <c r="JLI337" s="33"/>
      <c r="JLJ337" s="26"/>
      <c r="JLK337" s="33"/>
      <c r="JLL337" s="26"/>
      <c r="JLM337" s="33"/>
      <c r="JLN337" s="26"/>
      <c r="JLO337" s="33"/>
      <c r="JLP337" s="26"/>
      <c r="JLQ337" s="33"/>
      <c r="JLR337" s="26"/>
      <c r="JLS337" s="33"/>
      <c r="JLT337" s="26"/>
      <c r="JLU337" s="33"/>
      <c r="JLV337" s="26"/>
      <c r="JLW337" s="33"/>
      <c r="JLX337" s="26"/>
      <c r="JLY337" s="33"/>
      <c r="JLZ337" s="26"/>
      <c r="JMA337" s="33"/>
      <c r="JMB337" s="26"/>
      <c r="JMC337" s="33"/>
      <c r="JMD337" s="26"/>
      <c r="JME337" s="33"/>
      <c r="JMF337" s="26"/>
      <c r="JMG337" s="33"/>
      <c r="JMH337" s="26"/>
      <c r="JMI337" s="33"/>
      <c r="JMJ337" s="26"/>
      <c r="JMK337" s="33"/>
      <c r="JML337" s="26"/>
      <c r="JMM337" s="33"/>
      <c r="JMN337" s="26"/>
      <c r="JMO337" s="33"/>
      <c r="JMP337" s="26"/>
      <c r="JMQ337" s="33"/>
      <c r="JMR337" s="26"/>
      <c r="JMS337" s="33"/>
      <c r="JMT337" s="26"/>
      <c r="JMU337" s="33"/>
      <c r="JMV337" s="26"/>
      <c r="JMW337" s="33"/>
      <c r="JMX337" s="26"/>
      <c r="JMY337" s="33"/>
      <c r="JMZ337" s="26"/>
      <c r="JNA337" s="33"/>
      <c r="JNB337" s="26"/>
      <c r="JNC337" s="33"/>
      <c r="JND337" s="26"/>
      <c r="JNE337" s="33"/>
      <c r="JNF337" s="26"/>
      <c r="JNG337" s="33"/>
      <c r="JNH337" s="26"/>
      <c r="JNI337" s="33"/>
      <c r="JNJ337" s="26"/>
      <c r="JNK337" s="33"/>
      <c r="JNL337" s="26"/>
      <c r="JNM337" s="33"/>
      <c r="JNN337" s="26"/>
      <c r="JNO337" s="33"/>
      <c r="JNP337" s="26"/>
      <c r="JNQ337" s="33"/>
      <c r="JNR337" s="26"/>
      <c r="JNS337" s="33"/>
      <c r="JNT337" s="26"/>
      <c r="JNU337" s="33"/>
      <c r="JNV337" s="26"/>
      <c r="JNW337" s="33"/>
      <c r="JNX337" s="26"/>
      <c r="JNY337" s="33"/>
      <c r="JNZ337" s="26"/>
      <c r="JOA337" s="33"/>
      <c r="JOB337" s="26"/>
      <c r="JOC337" s="33"/>
      <c r="JOD337" s="26"/>
      <c r="JOE337" s="33"/>
      <c r="JOF337" s="26"/>
      <c r="JOG337" s="33"/>
      <c r="JOH337" s="26"/>
      <c r="JOI337" s="33"/>
      <c r="JOJ337" s="26"/>
      <c r="JOK337" s="33"/>
      <c r="JOL337" s="26"/>
      <c r="JOM337" s="33"/>
      <c r="JON337" s="26"/>
      <c r="JOO337" s="33"/>
      <c r="JOP337" s="26"/>
      <c r="JOQ337" s="33"/>
      <c r="JOR337" s="26"/>
      <c r="JOS337" s="33"/>
      <c r="JOT337" s="26"/>
      <c r="JOU337" s="33"/>
      <c r="JOV337" s="26"/>
      <c r="JOW337" s="33"/>
      <c r="JOX337" s="26"/>
      <c r="JOY337" s="33"/>
      <c r="JOZ337" s="26"/>
      <c r="JPA337" s="33"/>
      <c r="JPB337" s="26"/>
      <c r="JPC337" s="33"/>
      <c r="JPD337" s="26"/>
      <c r="JPE337" s="33"/>
      <c r="JPF337" s="26"/>
      <c r="JPG337" s="33"/>
      <c r="JPH337" s="26"/>
      <c r="JPI337" s="33"/>
      <c r="JPJ337" s="26"/>
      <c r="JPK337" s="33"/>
      <c r="JPL337" s="26"/>
      <c r="JPM337" s="33"/>
      <c r="JPN337" s="26"/>
      <c r="JPO337" s="33"/>
      <c r="JPP337" s="26"/>
      <c r="JPQ337" s="33"/>
      <c r="JPR337" s="26"/>
      <c r="JPS337" s="33"/>
      <c r="JPT337" s="26"/>
      <c r="JPU337" s="33"/>
      <c r="JPV337" s="26"/>
      <c r="JPW337" s="33"/>
      <c r="JPX337" s="26"/>
      <c r="JPY337" s="33"/>
      <c r="JPZ337" s="26"/>
      <c r="JQA337" s="33"/>
      <c r="JQB337" s="26"/>
      <c r="JQC337" s="33"/>
      <c r="JQD337" s="26"/>
      <c r="JQE337" s="33"/>
      <c r="JQF337" s="26"/>
      <c r="JQG337" s="33"/>
      <c r="JQH337" s="26"/>
      <c r="JQI337" s="33"/>
      <c r="JQJ337" s="26"/>
      <c r="JQK337" s="33"/>
      <c r="JQL337" s="26"/>
      <c r="JQM337" s="33"/>
      <c r="JQN337" s="26"/>
      <c r="JQO337" s="33"/>
      <c r="JQP337" s="26"/>
      <c r="JQQ337" s="33"/>
      <c r="JQR337" s="26"/>
      <c r="JQS337" s="33"/>
      <c r="JQT337" s="26"/>
      <c r="JQU337" s="33"/>
      <c r="JQV337" s="26"/>
      <c r="JQW337" s="33"/>
      <c r="JQX337" s="26"/>
      <c r="JQY337" s="33"/>
      <c r="JQZ337" s="26"/>
      <c r="JRA337" s="33"/>
      <c r="JRB337" s="26"/>
      <c r="JRC337" s="33"/>
      <c r="JRD337" s="26"/>
      <c r="JRE337" s="33"/>
      <c r="JRF337" s="26"/>
      <c r="JRG337" s="33"/>
      <c r="JRH337" s="26"/>
      <c r="JRI337" s="33"/>
      <c r="JRJ337" s="26"/>
      <c r="JRK337" s="33"/>
      <c r="JRL337" s="26"/>
      <c r="JRM337" s="33"/>
      <c r="JRN337" s="26"/>
      <c r="JRO337" s="33"/>
      <c r="JRP337" s="26"/>
      <c r="JRQ337" s="33"/>
      <c r="JRR337" s="26"/>
      <c r="JRS337" s="33"/>
      <c r="JRT337" s="26"/>
      <c r="JRU337" s="33"/>
      <c r="JRV337" s="26"/>
      <c r="JRW337" s="33"/>
      <c r="JRX337" s="26"/>
      <c r="JRY337" s="33"/>
      <c r="JRZ337" s="26"/>
      <c r="JSA337" s="33"/>
      <c r="JSB337" s="26"/>
      <c r="JSC337" s="33"/>
      <c r="JSD337" s="26"/>
      <c r="JSE337" s="33"/>
      <c r="JSF337" s="26"/>
      <c r="JSG337" s="33"/>
      <c r="JSH337" s="26"/>
      <c r="JSI337" s="33"/>
      <c r="JSJ337" s="26"/>
      <c r="JSK337" s="33"/>
      <c r="JSL337" s="26"/>
      <c r="JSM337" s="33"/>
      <c r="JSN337" s="26"/>
      <c r="JSO337" s="33"/>
      <c r="JSP337" s="26"/>
      <c r="JSQ337" s="33"/>
      <c r="JSR337" s="26"/>
      <c r="JSS337" s="33"/>
      <c r="JST337" s="26"/>
      <c r="JSU337" s="33"/>
      <c r="JSV337" s="26"/>
      <c r="JSW337" s="33"/>
      <c r="JSX337" s="26"/>
      <c r="JSY337" s="33"/>
      <c r="JSZ337" s="26"/>
      <c r="JTA337" s="33"/>
      <c r="JTB337" s="26"/>
      <c r="JTC337" s="33"/>
      <c r="JTD337" s="26"/>
      <c r="JTE337" s="33"/>
      <c r="JTF337" s="26"/>
      <c r="JTG337" s="33"/>
      <c r="JTH337" s="26"/>
      <c r="JTI337" s="33"/>
      <c r="JTJ337" s="26"/>
      <c r="JTK337" s="33"/>
      <c r="JTL337" s="26"/>
      <c r="JTM337" s="33"/>
      <c r="JTN337" s="26"/>
      <c r="JTO337" s="33"/>
      <c r="JTP337" s="26"/>
      <c r="JTQ337" s="33"/>
      <c r="JTR337" s="26"/>
      <c r="JTS337" s="33"/>
      <c r="JTT337" s="26"/>
      <c r="JTU337" s="33"/>
      <c r="JTV337" s="26"/>
      <c r="JTW337" s="33"/>
      <c r="JTX337" s="26"/>
      <c r="JTY337" s="33"/>
      <c r="JTZ337" s="26"/>
      <c r="JUA337" s="33"/>
      <c r="JUB337" s="26"/>
      <c r="JUC337" s="33"/>
      <c r="JUD337" s="26"/>
      <c r="JUE337" s="33"/>
      <c r="JUF337" s="26"/>
      <c r="JUG337" s="33"/>
      <c r="JUH337" s="26"/>
      <c r="JUI337" s="33"/>
      <c r="JUJ337" s="26"/>
      <c r="JUK337" s="33"/>
      <c r="JUL337" s="26"/>
      <c r="JUM337" s="33"/>
      <c r="JUN337" s="26"/>
      <c r="JUO337" s="33"/>
      <c r="JUP337" s="26"/>
      <c r="JUQ337" s="33"/>
      <c r="JUR337" s="26"/>
      <c r="JUS337" s="33"/>
      <c r="JUT337" s="26"/>
      <c r="JUU337" s="33"/>
      <c r="JUV337" s="26"/>
      <c r="JUW337" s="33"/>
      <c r="JUX337" s="26"/>
      <c r="JUY337" s="33"/>
      <c r="JUZ337" s="26"/>
      <c r="JVA337" s="33"/>
      <c r="JVB337" s="26"/>
      <c r="JVC337" s="33"/>
      <c r="JVD337" s="26"/>
      <c r="JVE337" s="33"/>
      <c r="JVF337" s="26"/>
      <c r="JVG337" s="33"/>
      <c r="JVH337" s="26"/>
      <c r="JVI337" s="33"/>
      <c r="JVJ337" s="26"/>
      <c r="JVK337" s="33"/>
      <c r="JVL337" s="26"/>
      <c r="JVM337" s="33"/>
      <c r="JVN337" s="26"/>
      <c r="JVO337" s="33"/>
      <c r="JVP337" s="26"/>
      <c r="JVQ337" s="33"/>
      <c r="JVR337" s="26"/>
      <c r="JVS337" s="33"/>
      <c r="JVT337" s="26"/>
      <c r="JVU337" s="33"/>
      <c r="JVV337" s="26"/>
      <c r="JVW337" s="33"/>
      <c r="JVX337" s="26"/>
      <c r="JVY337" s="33"/>
      <c r="JVZ337" s="26"/>
      <c r="JWA337" s="33"/>
      <c r="JWB337" s="26"/>
      <c r="JWC337" s="33"/>
      <c r="JWD337" s="26"/>
      <c r="JWE337" s="33"/>
      <c r="JWF337" s="26"/>
      <c r="JWG337" s="33"/>
      <c r="JWH337" s="26"/>
      <c r="JWI337" s="33"/>
      <c r="JWJ337" s="26"/>
      <c r="JWK337" s="33"/>
      <c r="JWL337" s="26"/>
      <c r="JWM337" s="33"/>
      <c r="JWN337" s="26"/>
      <c r="JWO337" s="33"/>
      <c r="JWP337" s="26"/>
      <c r="JWQ337" s="33"/>
      <c r="JWR337" s="26"/>
      <c r="JWS337" s="33"/>
      <c r="JWT337" s="26"/>
      <c r="JWU337" s="33"/>
      <c r="JWV337" s="26"/>
      <c r="JWW337" s="33"/>
      <c r="JWX337" s="26"/>
      <c r="JWY337" s="33"/>
      <c r="JWZ337" s="26"/>
      <c r="JXA337" s="33"/>
      <c r="JXB337" s="26"/>
      <c r="JXC337" s="33"/>
      <c r="JXD337" s="26"/>
      <c r="JXE337" s="33"/>
      <c r="JXF337" s="26"/>
      <c r="JXG337" s="33"/>
      <c r="JXH337" s="26"/>
      <c r="JXI337" s="33"/>
      <c r="JXJ337" s="26"/>
      <c r="JXK337" s="33"/>
      <c r="JXL337" s="26"/>
      <c r="JXM337" s="33"/>
      <c r="JXN337" s="26"/>
      <c r="JXO337" s="33"/>
      <c r="JXP337" s="26"/>
      <c r="JXQ337" s="33"/>
      <c r="JXR337" s="26"/>
      <c r="JXS337" s="33"/>
      <c r="JXT337" s="26"/>
      <c r="JXU337" s="33"/>
      <c r="JXV337" s="26"/>
      <c r="JXW337" s="33"/>
      <c r="JXX337" s="26"/>
      <c r="JXY337" s="33"/>
      <c r="JXZ337" s="26"/>
      <c r="JYA337" s="33"/>
      <c r="JYB337" s="26"/>
      <c r="JYC337" s="33"/>
      <c r="JYD337" s="26"/>
      <c r="JYE337" s="33"/>
      <c r="JYF337" s="26"/>
      <c r="JYG337" s="33"/>
      <c r="JYH337" s="26"/>
      <c r="JYI337" s="33"/>
      <c r="JYJ337" s="26"/>
      <c r="JYK337" s="33"/>
      <c r="JYL337" s="26"/>
      <c r="JYM337" s="33"/>
      <c r="JYN337" s="26"/>
      <c r="JYO337" s="33"/>
      <c r="JYP337" s="26"/>
      <c r="JYQ337" s="33"/>
      <c r="JYR337" s="26"/>
      <c r="JYS337" s="33"/>
      <c r="JYT337" s="26"/>
      <c r="JYU337" s="33"/>
      <c r="JYV337" s="26"/>
      <c r="JYW337" s="33"/>
      <c r="JYX337" s="26"/>
      <c r="JYY337" s="33"/>
      <c r="JYZ337" s="26"/>
      <c r="JZA337" s="33"/>
      <c r="JZB337" s="26"/>
      <c r="JZC337" s="33"/>
      <c r="JZD337" s="26"/>
      <c r="JZE337" s="33"/>
      <c r="JZF337" s="26"/>
      <c r="JZG337" s="33"/>
      <c r="JZH337" s="26"/>
      <c r="JZI337" s="33"/>
      <c r="JZJ337" s="26"/>
      <c r="JZK337" s="33"/>
      <c r="JZL337" s="26"/>
      <c r="JZM337" s="33"/>
      <c r="JZN337" s="26"/>
      <c r="JZO337" s="33"/>
      <c r="JZP337" s="26"/>
      <c r="JZQ337" s="33"/>
      <c r="JZR337" s="26"/>
      <c r="JZS337" s="33"/>
      <c r="JZT337" s="26"/>
      <c r="JZU337" s="33"/>
      <c r="JZV337" s="26"/>
      <c r="JZW337" s="33"/>
      <c r="JZX337" s="26"/>
      <c r="JZY337" s="33"/>
      <c r="JZZ337" s="26"/>
      <c r="KAA337" s="33"/>
      <c r="KAB337" s="26"/>
      <c r="KAC337" s="33"/>
      <c r="KAD337" s="26"/>
      <c r="KAE337" s="33"/>
      <c r="KAF337" s="26"/>
      <c r="KAG337" s="33"/>
      <c r="KAH337" s="26"/>
      <c r="KAI337" s="33"/>
      <c r="KAJ337" s="26"/>
      <c r="KAK337" s="33"/>
      <c r="KAL337" s="26"/>
      <c r="KAM337" s="33"/>
      <c r="KAN337" s="26"/>
      <c r="KAO337" s="33"/>
      <c r="KAP337" s="26"/>
      <c r="KAQ337" s="33"/>
      <c r="KAR337" s="26"/>
      <c r="KAS337" s="33"/>
      <c r="KAT337" s="26"/>
      <c r="KAU337" s="33"/>
      <c r="KAV337" s="26"/>
      <c r="KAW337" s="33"/>
      <c r="KAX337" s="26"/>
      <c r="KAY337" s="33"/>
      <c r="KAZ337" s="26"/>
      <c r="KBA337" s="33"/>
      <c r="KBB337" s="26"/>
      <c r="KBC337" s="33"/>
      <c r="KBD337" s="26"/>
      <c r="KBE337" s="33"/>
      <c r="KBF337" s="26"/>
      <c r="KBG337" s="33"/>
      <c r="KBH337" s="26"/>
      <c r="KBI337" s="33"/>
      <c r="KBJ337" s="26"/>
      <c r="KBK337" s="33"/>
      <c r="KBL337" s="26"/>
      <c r="KBM337" s="33"/>
      <c r="KBN337" s="26"/>
      <c r="KBO337" s="33"/>
      <c r="KBP337" s="26"/>
      <c r="KBQ337" s="33"/>
      <c r="KBR337" s="26"/>
      <c r="KBS337" s="33"/>
      <c r="KBT337" s="26"/>
      <c r="KBU337" s="33"/>
      <c r="KBV337" s="26"/>
      <c r="KBW337" s="33"/>
      <c r="KBX337" s="26"/>
      <c r="KBY337" s="33"/>
      <c r="KBZ337" s="26"/>
      <c r="KCA337" s="33"/>
      <c r="KCB337" s="26"/>
      <c r="KCC337" s="33"/>
      <c r="KCD337" s="26"/>
      <c r="KCE337" s="33"/>
      <c r="KCF337" s="26"/>
      <c r="KCG337" s="33"/>
      <c r="KCH337" s="26"/>
      <c r="KCI337" s="33"/>
      <c r="KCJ337" s="26"/>
      <c r="KCK337" s="33"/>
      <c r="KCL337" s="26"/>
      <c r="KCM337" s="33"/>
      <c r="KCN337" s="26"/>
      <c r="KCO337" s="33"/>
      <c r="KCP337" s="26"/>
      <c r="KCQ337" s="33"/>
      <c r="KCR337" s="26"/>
      <c r="KCS337" s="33"/>
      <c r="KCT337" s="26"/>
      <c r="KCU337" s="33"/>
      <c r="KCV337" s="26"/>
      <c r="KCW337" s="33"/>
      <c r="KCX337" s="26"/>
      <c r="KCY337" s="33"/>
      <c r="KCZ337" s="26"/>
      <c r="KDA337" s="33"/>
      <c r="KDB337" s="26"/>
      <c r="KDC337" s="33"/>
      <c r="KDD337" s="26"/>
      <c r="KDE337" s="33"/>
      <c r="KDF337" s="26"/>
      <c r="KDG337" s="33"/>
      <c r="KDH337" s="26"/>
      <c r="KDI337" s="33"/>
      <c r="KDJ337" s="26"/>
      <c r="KDK337" s="33"/>
      <c r="KDL337" s="26"/>
      <c r="KDM337" s="33"/>
      <c r="KDN337" s="26"/>
      <c r="KDO337" s="33"/>
      <c r="KDP337" s="26"/>
      <c r="KDQ337" s="33"/>
      <c r="KDR337" s="26"/>
      <c r="KDS337" s="33"/>
      <c r="KDT337" s="26"/>
      <c r="KDU337" s="33"/>
      <c r="KDV337" s="26"/>
      <c r="KDW337" s="33"/>
      <c r="KDX337" s="26"/>
      <c r="KDY337" s="33"/>
      <c r="KDZ337" s="26"/>
      <c r="KEA337" s="33"/>
      <c r="KEB337" s="26"/>
      <c r="KEC337" s="33"/>
      <c r="KED337" s="26"/>
      <c r="KEE337" s="33"/>
      <c r="KEF337" s="26"/>
      <c r="KEG337" s="33"/>
      <c r="KEH337" s="26"/>
      <c r="KEI337" s="33"/>
      <c r="KEJ337" s="26"/>
      <c r="KEK337" s="33"/>
      <c r="KEL337" s="26"/>
      <c r="KEM337" s="33"/>
      <c r="KEN337" s="26"/>
      <c r="KEO337" s="33"/>
      <c r="KEP337" s="26"/>
      <c r="KEQ337" s="33"/>
      <c r="KER337" s="26"/>
      <c r="KES337" s="33"/>
      <c r="KET337" s="26"/>
      <c r="KEU337" s="33"/>
      <c r="KEV337" s="26"/>
      <c r="KEW337" s="33"/>
      <c r="KEX337" s="26"/>
      <c r="KEY337" s="33"/>
      <c r="KEZ337" s="26"/>
      <c r="KFA337" s="33"/>
      <c r="KFB337" s="26"/>
      <c r="KFC337" s="33"/>
      <c r="KFD337" s="26"/>
      <c r="KFE337" s="33"/>
      <c r="KFF337" s="26"/>
      <c r="KFG337" s="33"/>
      <c r="KFH337" s="26"/>
      <c r="KFI337" s="33"/>
      <c r="KFJ337" s="26"/>
      <c r="KFK337" s="33"/>
      <c r="KFL337" s="26"/>
      <c r="KFM337" s="33"/>
      <c r="KFN337" s="26"/>
      <c r="KFO337" s="33"/>
      <c r="KFP337" s="26"/>
      <c r="KFQ337" s="33"/>
      <c r="KFR337" s="26"/>
      <c r="KFS337" s="33"/>
      <c r="KFT337" s="26"/>
      <c r="KFU337" s="33"/>
      <c r="KFV337" s="26"/>
      <c r="KFW337" s="33"/>
      <c r="KFX337" s="26"/>
      <c r="KFY337" s="33"/>
      <c r="KFZ337" s="26"/>
      <c r="KGA337" s="33"/>
      <c r="KGB337" s="26"/>
      <c r="KGC337" s="33"/>
      <c r="KGD337" s="26"/>
      <c r="KGE337" s="33"/>
      <c r="KGF337" s="26"/>
      <c r="KGG337" s="33"/>
      <c r="KGH337" s="26"/>
      <c r="KGI337" s="33"/>
      <c r="KGJ337" s="26"/>
      <c r="KGK337" s="33"/>
      <c r="KGL337" s="26"/>
      <c r="KGM337" s="33"/>
      <c r="KGN337" s="26"/>
      <c r="KGO337" s="33"/>
      <c r="KGP337" s="26"/>
      <c r="KGQ337" s="33"/>
      <c r="KGR337" s="26"/>
      <c r="KGS337" s="33"/>
      <c r="KGT337" s="26"/>
      <c r="KGU337" s="33"/>
      <c r="KGV337" s="26"/>
      <c r="KGW337" s="33"/>
      <c r="KGX337" s="26"/>
      <c r="KGY337" s="33"/>
      <c r="KGZ337" s="26"/>
      <c r="KHA337" s="33"/>
      <c r="KHB337" s="26"/>
      <c r="KHC337" s="33"/>
      <c r="KHD337" s="26"/>
      <c r="KHE337" s="33"/>
      <c r="KHF337" s="26"/>
      <c r="KHG337" s="33"/>
      <c r="KHH337" s="26"/>
      <c r="KHI337" s="33"/>
      <c r="KHJ337" s="26"/>
      <c r="KHK337" s="33"/>
      <c r="KHL337" s="26"/>
      <c r="KHM337" s="33"/>
      <c r="KHN337" s="26"/>
      <c r="KHO337" s="33"/>
      <c r="KHP337" s="26"/>
      <c r="KHQ337" s="33"/>
      <c r="KHR337" s="26"/>
      <c r="KHS337" s="33"/>
      <c r="KHT337" s="26"/>
      <c r="KHU337" s="33"/>
      <c r="KHV337" s="26"/>
      <c r="KHW337" s="33"/>
      <c r="KHX337" s="26"/>
      <c r="KHY337" s="33"/>
      <c r="KHZ337" s="26"/>
      <c r="KIA337" s="33"/>
      <c r="KIB337" s="26"/>
      <c r="KIC337" s="33"/>
      <c r="KID337" s="26"/>
      <c r="KIE337" s="33"/>
      <c r="KIF337" s="26"/>
      <c r="KIG337" s="33"/>
      <c r="KIH337" s="26"/>
      <c r="KII337" s="33"/>
      <c r="KIJ337" s="26"/>
      <c r="KIK337" s="33"/>
      <c r="KIL337" s="26"/>
      <c r="KIM337" s="33"/>
      <c r="KIN337" s="26"/>
      <c r="KIO337" s="33"/>
      <c r="KIP337" s="26"/>
      <c r="KIQ337" s="33"/>
      <c r="KIR337" s="26"/>
      <c r="KIS337" s="33"/>
      <c r="KIT337" s="26"/>
      <c r="KIU337" s="33"/>
      <c r="KIV337" s="26"/>
      <c r="KIW337" s="33"/>
      <c r="KIX337" s="26"/>
      <c r="KIY337" s="33"/>
      <c r="KIZ337" s="26"/>
      <c r="KJA337" s="33"/>
      <c r="KJB337" s="26"/>
      <c r="KJC337" s="33"/>
      <c r="KJD337" s="26"/>
      <c r="KJE337" s="33"/>
      <c r="KJF337" s="26"/>
      <c r="KJG337" s="33"/>
      <c r="KJH337" s="26"/>
      <c r="KJI337" s="33"/>
      <c r="KJJ337" s="26"/>
      <c r="KJK337" s="33"/>
      <c r="KJL337" s="26"/>
      <c r="KJM337" s="33"/>
      <c r="KJN337" s="26"/>
      <c r="KJO337" s="33"/>
      <c r="KJP337" s="26"/>
      <c r="KJQ337" s="33"/>
      <c r="KJR337" s="26"/>
      <c r="KJS337" s="33"/>
      <c r="KJT337" s="26"/>
      <c r="KJU337" s="33"/>
      <c r="KJV337" s="26"/>
      <c r="KJW337" s="33"/>
      <c r="KJX337" s="26"/>
      <c r="KJY337" s="33"/>
      <c r="KJZ337" s="26"/>
      <c r="KKA337" s="33"/>
      <c r="KKB337" s="26"/>
      <c r="KKC337" s="33"/>
      <c r="KKD337" s="26"/>
      <c r="KKE337" s="33"/>
      <c r="KKF337" s="26"/>
      <c r="KKG337" s="33"/>
      <c r="KKH337" s="26"/>
      <c r="KKI337" s="33"/>
      <c r="KKJ337" s="26"/>
      <c r="KKK337" s="33"/>
      <c r="KKL337" s="26"/>
      <c r="KKM337" s="33"/>
      <c r="KKN337" s="26"/>
      <c r="KKO337" s="33"/>
      <c r="KKP337" s="26"/>
      <c r="KKQ337" s="33"/>
      <c r="KKR337" s="26"/>
      <c r="KKS337" s="33"/>
      <c r="KKT337" s="26"/>
      <c r="KKU337" s="33"/>
      <c r="KKV337" s="26"/>
      <c r="KKW337" s="33"/>
      <c r="KKX337" s="26"/>
      <c r="KKY337" s="33"/>
      <c r="KKZ337" s="26"/>
      <c r="KLA337" s="33"/>
      <c r="KLB337" s="26"/>
      <c r="KLC337" s="33"/>
      <c r="KLD337" s="26"/>
      <c r="KLE337" s="33"/>
      <c r="KLF337" s="26"/>
      <c r="KLG337" s="33"/>
      <c r="KLH337" s="26"/>
      <c r="KLI337" s="33"/>
      <c r="KLJ337" s="26"/>
      <c r="KLK337" s="33"/>
      <c r="KLL337" s="26"/>
      <c r="KLM337" s="33"/>
      <c r="KLN337" s="26"/>
      <c r="KLO337" s="33"/>
      <c r="KLP337" s="26"/>
      <c r="KLQ337" s="33"/>
      <c r="KLR337" s="26"/>
      <c r="KLS337" s="33"/>
      <c r="KLT337" s="26"/>
      <c r="KLU337" s="33"/>
      <c r="KLV337" s="26"/>
      <c r="KLW337" s="33"/>
      <c r="KLX337" s="26"/>
      <c r="KLY337" s="33"/>
      <c r="KLZ337" s="26"/>
      <c r="KMA337" s="33"/>
      <c r="KMB337" s="26"/>
      <c r="KMC337" s="33"/>
      <c r="KMD337" s="26"/>
      <c r="KME337" s="33"/>
      <c r="KMF337" s="26"/>
      <c r="KMG337" s="33"/>
      <c r="KMH337" s="26"/>
      <c r="KMI337" s="33"/>
      <c r="KMJ337" s="26"/>
      <c r="KMK337" s="33"/>
      <c r="KML337" s="26"/>
      <c r="KMM337" s="33"/>
      <c r="KMN337" s="26"/>
      <c r="KMO337" s="33"/>
      <c r="KMP337" s="26"/>
      <c r="KMQ337" s="33"/>
      <c r="KMR337" s="26"/>
      <c r="KMS337" s="33"/>
      <c r="KMT337" s="26"/>
      <c r="KMU337" s="33"/>
      <c r="KMV337" s="26"/>
      <c r="KMW337" s="33"/>
      <c r="KMX337" s="26"/>
      <c r="KMY337" s="33"/>
      <c r="KMZ337" s="26"/>
      <c r="KNA337" s="33"/>
      <c r="KNB337" s="26"/>
      <c r="KNC337" s="33"/>
      <c r="KND337" s="26"/>
      <c r="KNE337" s="33"/>
      <c r="KNF337" s="26"/>
      <c r="KNG337" s="33"/>
      <c r="KNH337" s="26"/>
      <c r="KNI337" s="33"/>
      <c r="KNJ337" s="26"/>
      <c r="KNK337" s="33"/>
      <c r="KNL337" s="26"/>
      <c r="KNM337" s="33"/>
      <c r="KNN337" s="26"/>
      <c r="KNO337" s="33"/>
      <c r="KNP337" s="26"/>
      <c r="KNQ337" s="33"/>
      <c r="KNR337" s="26"/>
      <c r="KNS337" s="33"/>
      <c r="KNT337" s="26"/>
      <c r="KNU337" s="33"/>
      <c r="KNV337" s="26"/>
      <c r="KNW337" s="33"/>
      <c r="KNX337" s="26"/>
      <c r="KNY337" s="33"/>
      <c r="KNZ337" s="26"/>
      <c r="KOA337" s="33"/>
      <c r="KOB337" s="26"/>
      <c r="KOC337" s="33"/>
      <c r="KOD337" s="26"/>
      <c r="KOE337" s="33"/>
      <c r="KOF337" s="26"/>
      <c r="KOG337" s="33"/>
      <c r="KOH337" s="26"/>
      <c r="KOI337" s="33"/>
      <c r="KOJ337" s="26"/>
      <c r="KOK337" s="33"/>
      <c r="KOL337" s="26"/>
      <c r="KOM337" s="33"/>
      <c r="KON337" s="26"/>
      <c r="KOO337" s="33"/>
      <c r="KOP337" s="26"/>
      <c r="KOQ337" s="33"/>
      <c r="KOR337" s="26"/>
      <c r="KOS337" s="33"/>
      <c r="KOT337" s="26"/>
      <c r="KOU337" s="33"/>
      <c r="KOV337" s="26"/>
      <c r="KOW337" s="33"/>
      <c r="KOX337" s="26"/>
      <c r="KOY337" s="33"/>
      <c r="KOZ337" s="26"/>
      <c r="KPA337" s="33"/>
      <c r="KPB337" s="26"/>
      <c r="KPC337" s="33"/>
      <c r="KPD337" s="26"/>
      <c r="KPE337" s="33"/>
      <c r="KPF337" s="26"/>
      <c r="KPG337" s="33"/>
      <c r="KPH337" s="26"/>
      <c r="KPI337" s="33"/>
      <c r="KPJ337" s="26"/>
      <c r="KPK337" s="33"/>
      <c r="KPL337" s="26"/>
      <c r="KPM337" s="33"/>
      <c r="KPN337" s="26"/>
      <c r="KPO337" s="33"/>
      <c r="KPP337" s="26"/>
      <c r="KPQ337" s="33"/>
      <c r="KPR337" s="26"/>
      <c r="KPS337" s="33"/>
      <c r="KPT337" s="26"/>
      <c r="KPU337" s="33"/>
      <c r="KPV337" s="26"/>
      <c r="KPW337" s="33"/>
      <c r="KPX337" s="26"/>
      <c r="KPY337" s="33"/>
      <c r="KPZ337" s="26"/>
      <c r="KQA337" s="33"/>
      <c r="KQB337" s="26"/>
      <c r="KQC337" s="33"/>
      <c r="KQD337" s="26"/>
      <c r="KQE337" s="33"/>
      <c r="KQF337" s="26"/>
      <c r="KQG337" s="33"/>
      <c r="KQH337" s="26"/>
      <c r="KQI337" s="33"/>
      <c r="KQJ337" s="26"/>
      <c r="KQK337" s="33"/>
      <c r="KQL337" s="26"/>
      <c r="KQM337" s="33"/>
      <c r="KQN337" s="26"/>
      <c r="KQO337" s="33"/>
      <c r="KQP337" s="26"/>
      <c r="KQQ337" s="33"/>
      <c r="KQR337" s="26"/>
      <c r="KQS337" s="33"/>
      <c r="KQT337" s="26"/>
      <c r="KQU337" s="33"/>
      <c r="KQV337" s="26"/>
      <c r="KQW337" s="33"/>
      <c r="KQX337" s="26"/>
      <c r="KQY337" s="33"/>
      <c r="KQZ337" s="26"/>
      <c r="KRA337" s="33"/>
      <c r="KRB337" s="26"/>
      <c r="KRC337" s="33"/>
      <c r="KRD337" s="26"/>
      <c r="KRE337" s="33"/>
      <c r="KRF337" s="26"/>
      <c r="KRG337" s="33"/>
      <c r="KRH337" s="26"/>
      <c r="KRI337" s="33"/>
      <c r="KRJ337" s="26"/>
      <c r="KRK337" s="33"/>
      <c r="KRL337" s="26"/>
      <c r="KRM337" s="33"/>
      <c r="KRN337" s="26"/>
      <c r="KRO337" s="33"/>
      <c r="KRP337" s="26"/>
      <c r="KRQ337" s="33"/>
      <c r="KRR337" s="26"/>
      <c r="KRS337" s="33"/>
      <c r="KRT337" s="26"/>
      <c r="KRU337" s="33"/>
      <c r="KRV337" s="26"/>
      <c r="KRW337" s="33"/>
      <c r="KRX337" s="26"/>
      <c r="KRY337" s="33"/>
      <c r="KRZ337" s="26"/>
      <c r="KSA337" s="33"/>
      <c r="KSB337" s="26"/>
      <c r="KSC337" s="33"/>
      <c r="KSD337" s="26"/>
      <c r="KSE337" s="33"/>
      <c r="KSF337" s="26"/>
      <c r="KSG337" s="33"/>
      <c r="KSH337" s="26"/>
      <c r="KSI337" s="33"/>
      <c r="KSJ337" s="26"/>
      <c r="KSK337" s="33"/>
      <c r="KSL337" s="26"/>
      <c r="KSM337" s="33"/>
      <c r="KSN337" s="26"/>
      <c r="KSO337" s="33"/>
      <c r="KSP337" s="26"/>
      <c r="KSQ337" s="33"/>
      <c r="KSR337" s="26"/>
      <c r="KSS337" s="33"/>
      <c r="KST337" s="26"/>
      <c r="KSU337" s="33"/>
      <c r="KSV337" s="26"/>
      <c r="KSW337" s="33"/>
      <c r="KSX337" s="26"/>
      <c r="KSY337" s="33"/>
      <c r="KSZ337" s="26"/>
      <c r="KTA337" s="33"/>
      <c r="KTB337" s="26"/>
      <c r="KTC337" s="33"/>
      <c r="KTD337" s="26"/>
      <c r="KTE337" s="33"/>
      <c r="KTF337" s="26"/>
      <c r="KTG337" s="33"/>
      <c r="KTH337" s="26"/>
      <c r="KTI337" s="33"/>
      <c r="KTJ337" s="26"/>
      <c r="KTK337" s="33"/>
      <c r="KTL337" s="26"/>
      <c r="KTM337" s="33"/>
      <c r="KTN337" s="26"/>
      <c r="KTO337" s="33"/>
      <c r="KTP337" s="26"/>
      <c r="KTQ337" s="33"/>
      <c r="KTR337" s="26"/>
      <c r="KTS337" s="33"/>
      <c r="KTT337" s="26"/>
      <c r="KTU337" s="33"/>
      <c r="KTV337" s="26"/>
      <c r="KTW337" s="33"/>
      <c r="KTX337" s="26"/>
      <c r="KTY337" s="33"/>
      <c r="KTZ337" s="26"/>
      <c r="KUA337" s="33"/>
      <c r="KUB337" s="26"/>
      <c r="KUC337" s="33"/>
      <c r="KUD337" s="26"/>
      <c r="KUE337" s="33"/>
      <c r="KUF337" s="26"/>
      <c r="KUG337" s="33"/>
      <c r="KUH337" s="26"/>
      <c r="KUI337" s="33"/>
      <c r="KUJ337" s="26"/>
      <c r="KUK337" s="33"/>
      <c r="KUL337" s="26"/>
      <c r="KUM337" s="33"/>
      <c r="KUN337" s="26"/>
      <c r="KUO337" s="33"/>
      <c r="KUP337" s="26"/>
      <c r="KUQ337" s="33"/>
      <c r="KUR337" s="26"/>
      <c r="KUS337" s="33"/>
      <c r="KUT337" s="26"/>
      <c r="KUU337" s="33"/>
      <c r="KUV337" s="26"/>
      <c r="KUW337" s="33"/>
      <c r="KUX337" s="26"/>
      <c r="KUY337" s="33"/>
      <c r="KUZ337" s="26"/>
      <c r="KVA337" s="33"/>
      <c r="KVB337" s="26"/>
      <c r="KVC337" s="33"/>
      <c r="KVD337" s="26"/>
      <c r="KVE337" s="33"/>
      <c r="KVF337" s="26"/>
      <c r="KVG337" s="33"/>
      <c r="KVH337" s="26"/>
      <c r="KVI337" s="33"/>
      <c r="KVJ337" s="26"/>
      <c r="KVK337" s="33"/>
      <c r="KVL337" s="26"/>
      <c r="KVM337" s="33"/>
      <c r="KVN337" s="26"/>
      <c r="KVO337" s="33"/>
      <c r="KVP337" s="26"/>
      <c r="KVQ337" s="33"/>
      <c r="KVR337" s="26"/>
      <c r="KVS337" s="33"/>
      <c r="KVT337" s="26"/>
      <c r="KVU337" s="33"/>
      <c r="KVV337" s="26"/>
      <c r="KVW337" s="33"/>
      <c r="KVX337" s="26"/>
      <c r="KVY337" s="33"/>
      <c r="KVZ337" s="26"/>
      <c r="KWA337" s="33"/>
      <c r="KWB337" s="26"/>
      <c r="KWC337" s="33"/>
      <c r="KWD337" s="26"/>
      <c r="KWE337" s="33"/>
      <c r="KWF337" s="26"/>
      <c r="KWG337" s="33"/>
      <c r="KWH337" s="26"/>
      <c r="KWI337" s="33"/>
      <c r="KWJ337" s="26"/>
      <c r="KWK337" s="33"/>
      <c r="KWL337" s="26"/>
      <c r="KWM337" s="33"/>
      <c r="KWN337" s="26"/>
      <c r="KWO337" s="33"/>
      <c r="KWP337" s="26"/>
      <c r="KWQ337" s="33"/>
      <c r="KWR337" s="26"/>
      <c r="KWS337" s="33"/>
      <c r="KWT337" s="26"/>
      <c r="KWU337" s="33"/>
      <c r="KWV337" s="26"/>
      <c r="KWW337" s="33"/>
      <c r="KWX337" s="26"/>
      <c r="KWY337" s="33"/>
      <c r="KWZ337" s="26"/>
      <c r="KXA337" s="33"/>
      <c r="KXB337" s="26"/>
      <c r="KXC337" s="33"/>
      <c r="KXD337" s="26"/>
      <c r="KXE337" s="33"/>
      <c r="KXF337" s="26"/>
      <c r="KXG337" s="33"/>
      <c r="KXH337" s="26"/>
      <c r="KXI337" s="33"/>
      <c r="KXJ337" s="26"/>
      <c r="KXK337" s="33"/>
      <c r="KXL337" s="26"/>
      <c r="KXM337" s="33"/>
      <c r="KXN337" s="26"/>
      <c r="KXO337" s="33"/>
      <c r="KXP337" s="26"/>
      <c r="KXQ337" s="33"/>
      <c r="KXR337" s="26"/>
      <c r="KXS337" s="33"/>
      <c r="KXT337" s="26"/>
      <c r="KXU337" s="33"/>
      <c r="KXV337" s="26"/>
      <c r="KXW337" s="33"/>
      <c r="KXX337" s="26"/>
      <c r="KXY337" s="33"/>
      <c r="KXZ337" s="26"/>
      <c r="KYA337" s="33"/>
      <c r="KYB337" s="26"/>
      <c r="KYC337" s="33"/>
      <c r="KYD337" s="26"/>
      <c r="KYE337" s="33"/>
      <c r="KYF337" s="26"/>
      <c r="KYG337" s="33"/>
      <c r="KYH337" s="26"/>
      <c r="KYI337" s="33"/>
      <c r="KYJ337" s="26"/>
      <c r="KYK337" s="33"/>
      <c r="KYL337" s="26"/>
      <c r="KYM337" s="33"/>
      <c r="KYN337" s="26"/>
      <c r="KYO337" s="33"/>
      <c r="KYP337" s="26"/>
      <c r="KYQ337" s="33"/>
      <c r="KYR337" s="26"/>
      <c r="KYS337" s="33"/>
      <c r="KYT337" s="26"/>
      <c r="KYU337" s="33"/>
      <c r="KYV337" s="26"/>
      <c r="KYW337" s="33"/>
      <c r="KYX337" s="26"/>
      <c r="KYY337" s="33"/>
      <c r="KYZ337" s="26"/>
      <c r="KZA337" s="33"/>
      <c r="KZB337" s="26"/>
      <c r="KZC337" s="33"/>
      <c r="KZD337" s="26"/>
      <c r="KZE337" s="33"/>
      <c r="KZF337" s="26"/>
      <c r="KZG337" s="33"/>
      <c r="KZH337" s="26"/>
      <c r="KZI337" s="33"/>
      <c r="KZJ337" s="26"/>
      <c r="KZK337" s="33"/>
      <c r="KZL337" s="26"/>
      <c r="KZM337" s="33"/>
      <c r="KZN337" s="26"/>
      <c r="KZO337" s="33"/>
      <c r="KZP337" s="26"/>
      <c r="KZQ337" s="33"/>
      <c r="KZR337" s="26"/>
      <c r="KZS337" s="33"/>
      <c r="KZT337" s="26"/>
      <c r="KZU337" s="33"/>
      <c r="KZV337" s="26"/>
      <c r="KZW337" s="33"/>
      <c r="KZX337" s="26"/>
      <c r="KZY337" s="33"/>
      <c r="KZZ337" s="26"/>
      <c r="LAA337" s="33"/>
      <c r="LAB337" s="26"/>
      <c r="LAC337" s="33"/>
      <c r="LAD337" s="26"/>
      <c r="LAE337" s="33"/>
      <c r="LAF337" s="26"/>
      <c r="LAG337" s="33"/>
      <c r="LAH337" s="26"/>
      <c r="LAI337" s="33"/>
      <c r="LAJ337" s="26"/>
      <c r="LAK337" s="33"/>
      <c r="LAL337" s="26"/>
      <c r="LAM337" s="33"/>
      <c r="LAN337" s="26"/>
      <c r="LAO337" s="33"/>
      <c r="LAP337" s="26"/>
      <c r="LAQ337" s="33"/>
      <c r="LAR337" s="26"/>
      <c r="LAS337" s="33"/>
      <c r="LAT337" s="26"/>
      <c r="LAU337" s="33"/>
      <c r="LAV337" s="26"/>
      <c r="LAW337" s="33"/>
      <c r="LAX337" s="26"/>
      <c r="LAY337" s="33"/>
      <c r="LAZ337" s="26"/>
      <c r="LBA337" s="33"/>
      <c r="LBB337" s="26"/>
      <c r="LBC337" s="33"/>
      <c r="LBD337" s="26"/>
      <c r="LBE337" s="33"/>
      <c r="LBF337" s="26"/>
      <c r="LBG337" s="33"/>
      <c r="LBH337" s="26"/>
      <c r="LBI337" s="33"/>
      <c r="LBJ337" s="26"/>
      <c r="LBK337" s="33"/>
      <c r="LBL337" s="26"/>
      <c r="LBM337" s="33"/>
      <c r="LBN337" s="26"/>
      <c r="LBO337" s="33"/>
      <c r="LBP337" s="26"/>
      <c r="LBQ337" s="33"/>
      <c r="LBR337" s="26"/>
      <c r="LBS337" s="33"/>
      <c r="LBT337" s="26"/>
      <c r="LBU337" s="33"/>
      <c r="LBV337" s="26"/>
      <c r="LBW337" s="33"/>
      <c r="LBX337" s="26"/>
      <c r="LBY337" s="33"/>
      <c r="LBZ337" s="26"/>
      <c r="LCA337" s="33"/>
      <c r="LCB337" s="26"/>
      <c r="LCC337" s="33"/>
      <c r="LCD337" s="26"/>
      <c r="LCE337" s="33"/>
      <c r="LCF337" s="26"/>
      <c r="LCG337" s="33"/>
      <c r="LCH337" s="26"/>
      <c r="LCI337" s="33"/>
      <c r="LCJ337" s="26"/>
      <c r="LCK337" s="33"/>
      <c r="LCL337" s="26"/>
      <c r="LCM337" s="33"/>
      <c r="LCN337" s="26"/>
      <c r="LCO337" s="33"/>
      <c r="LCP337" s="26"/>
      <c r="LCQ337" s="33"/>
      <c r="LCR337" s="26"/>
      <c r="LCS337" s="33"/>
      <c r="LCT337" s="26"/>
      <c r="LCU337" s="33"/>
      <c r="LCV337" s="26"/>
      <c r="LCW337" s="33"/>
      <c r="LCX337" s="26"/>
      <c r="LCY337" s="33"/>
      <c r="LCZ337" s="26"/>
      <c r="LDA337" s="33"/>
      <c r="LDB337" s="26"/>
      <c r="LDC337" s="33"/>
      <c r="LDD337" s="26"/>
      <c r="LDE337" s="33"/>
      <c r="LDF337" s="26"/>
      <c r="LDG337" s="33"/>
      <c r="LDH337" s="26"/>
      <c r="LDI337" s="33"/>
      <c r="LDJ337" s="26"/>
      <c r="LDK337" s="33"/>
      <c r="LDL337" s="26"/>
      <c r="LDM337" s="33"/>
      <c r="LDN337" s="26"/>
      <c r="LDO337" s="33"/>
      <c r="LDP337" s="26"/>
      <c r="LDQ337" s="33"/>
      <c r="LDR337" s="26"/>
      <c r="LDS337" s="33"/>
      <c r="LDT337" s="26"/>
      <c r="LDU337" s="33"/>
      <c r="LDV337" s="26"/>
      <c r="LDW337" s="33"/>
      <c r="LDX337" s="26"/>
      <c r="LDY337" s="33"/>
      <c r="LDZ337" s="26"/>
      <c r="LEA337" s="33"/>
      <c r="LEB337" s="26"/>
      <c r="LEC337" s="33"/>
      <c r="LED337" s="26"/>
      <c r="LEE337" s="33"/>
      <c r="LEF337" s="26"/>
      <c r="LEG337" s="33"/>
      <c r="LEH337" s="26"/>
      <c r="LEI337" s="33"/>
      <c r="LEJ337" s="26"/>
      <c r="LEK337" s="33"/>
      <c r="LEL337" s="26"/>
      <c r="LEM337" s="33"/>
      <c r="LEN337" s="26"/>
      <c r="LEO337" s="33"/>
      <c r="LEP337" s="26"/>
      <c r="LEQ337" s="33"/>
      <c r="LER337" s="26"/>
      <c r="LES337" s="33"/>
      <c r="LET337" s="26"/>
      <c r="LEU337" s="33"/>
      <c r="LEV337" s="26"/>
      <c r="LEW337" s="33"/>
      <c r="LEX337" s="26"/>
      <c r="LEY337" s="33"/>
      <c r="LEZ337" s="26"/>
      <c r="LFA337" s="33"/>
      <c r="LFB337" s="26"/>
      <c r="LFC337" s="33"/>
      <c r="LFD337" s="26"/>
      <c r="LFE337" s="33"/>
      <c r="LFF337" s="26"/>
      <c r="LFG337" s="33"/>
      <c r="LFH337" s="26"/>
      <c r="LFI337" s="33"/>
      <c r="LFJ337" s="26"/>
      <c r="LFK337" s="33"/>
      <c r="LFL337" s="26"/>
      <c r="LFM337" s="33"/>
      <c r="LFN337" s="26"/>
      <c r="LFO337" s="33"/>
      <c r="LFP337" s="26"/>
      <c r="LFQ337" s="33"/>
      <c r="LFR337" s="26"/>
      <c r="LFS337" s="33"/>
      <c r="LFT337" s="26"/>
      <c r="LFU337" s="33"/>
      <c r="LFV337" s="26"/>
      <c r="LFW337" s="33"/>
      <c r="LFX337" s="26"/>
      <c r="LFY337" s="33"/>
      <c r="LFZ337" s="26"/>
      <c r="LGA337" s="33"/>
      <c r="LGB337" s="26"/>
      <c r="LGC337" s="33"/>
      <c r="LGD337" s="26"/>
      <c r="LGE337" s="33"/>
      <c r="LGF337" s="26"/>
      <c r="LGG337" s="33"/>
      <c r="LGH337" s="26"/>
      <c r="LGI337" s="33"/>
      <c r="LGJ337" s="26"/>
      <c r="LGK337" s="33"/>
      <c r="LGL337" s="26"/>
      <c r="LGM337" s="33"/>
      <c r="LGN337" s="26"/>
      <c r="LGO337" s="33"/>
      <c r="LGP337" s="26"/>
      <c r="LGQ337" s="33"/>
      <c r="LGR337" s="26"/>
      <c r="LGS337" s="33"/>
      <c r="LGT337" s="26"/>
      <c r="LGU337" s="33"/>
      <c r="LGV337" s="26"/>
      <c r="LGW337" s="33"/>
      <c r="LGX337" s="26"/>
      <c r="LGY337" s="33"/>
      <c r="LGZ337" s="26"/>
      <c r="LHA337" s="33"/>
      <c r="LHB337" s="26"/>
      <c r="LHC337" s="33"/>
      <c r="LHD337" s="26"/>
      <c r="LHE337" s="33"/>
      <c r="LHF337" s="26"/>
      <c r="LHG337" s="33"/>
      <c r="LHH337" s="26"/>
      <c r="LHI337" s="33"/>
      <c r="LHJ337" s="26"/>
      <c r="LHK337" s="33"/>
      <c r="LHL337" s="26"/>
      <c r="LHM337" s="33"/>
      <c r="LHN337" s="26"/>
      <c r="LHO337" s="33"/>
      <c r="LHP337" s="26"/>
      <c r="LHQ337" s="33"/>
      <c r="LHR337" s="26"/>
      <c r="LHS337" s="33"/>
      <c r="LHT337" s="26"/>
      <c r="LHU337" s="33"/>
      <c r="LHV337" s="26"/>
      <c r="LHW337" s="33"/>
      <c r="LHX337" s="26"/>
      <c r="LHY337" s="33"/>
      <c r="LHZ337" s="26"/>
      <c r="LIA337" s="33"/>
      <c r="LIB337" s="26"/>
      <c r="LIC337" s="33"/>
      <c r="LID337" s="26"/>
      <c r="LIE337" s="33"/>
      <c r="LIF337" s="26"/>
      <c r="LIG337" s="33"/>
      <c r="LIH337" s="26"/>
      <c r="LII337" s="33"/>
      <c r="LIJ337" s="26"/>
      <c r="LIK337" s="33"/>
      <c r="LIL337" s="26"/>
      <c r="LIM337" s="33"/>
      <c r="LIN337" s="26"/>
      <c r="LIO337" s="33"/>
      <c r="LIP337" s="26"/>
      <c r="LIQ337" s="33"/>
      <c r="LIR337" s="26"/>
      <c r="LIS337" s="33"/>
      <c r="LIT337" s="26"/>
      <c r="LIU337" s="33"/>
      <c r="LIV337" s="26"/>
      <c r="LIW337" s="33"/>
      <c r="LIX337" s="26"/>
      <c r="LIY337" s="33"/>
      <c r="LIZ337" s="26"/>
      <c r="LJA337" s="33"/>
      <c r="LJB337" s="26"/>
      <c r="LJC337" s="33"/>
      <c r="LJD337" s="26"/>
      <c r="LJE337" s="33"/>
      <c r="LJF337" s="26"/>
      <c r="LJG337" s="33"/>
      <c r="LJH337" s="26"/>
      <c r="LJI337" s="33"/>
      <c r="LJJ337" s="26"/>
      <c r="LJK337" s="33"/>
      <c r="LJL337" s="26"/>
      <c r="LJM337" s="33"/>
      <c r="LJN337" s="26"/>
      <c r="LJO337" s="33"/>
      <c r="LJP337" s="26"/>
      <c r="LJQ337" s="33"/>
      <c r="LJR337" s="26"/>
      <c r="LJS337" s="33"/>
      <c r="LJT337" s="26"/>
      <c r="LJU337" s="33"/>
      <c r="LJV337" s="26"/>
      <c r="LJW337" s="33"/>
      <c r="LJX337" s="26"/>
      <c r="LJY337" s="33"/>
      <c r="LJZ337" s="26"/>
      <c r="LKA337" s="33"/>
      <c r="LKB337" s="26"/>
      <c r="LKC337" s="33"/>
      <c r="LKD337" s="26"/>
      <c r="LKE337" s="33"/>
      <c r="LKF337" s="26"/>
      <c r="LKG337" s="33"/>
      <c r="LKH337" s="26"/>
      <c r="LKI337" s="33"/>
      <c r="LKJ337" s="26"/>
      <c r="LKK337" s="33"/>
      <c r="LKL337" s="26"/>
      <c r="LKM337" s="33"/>
      <c r="LKN337" s="26"/>
      <c r="LKO337" s="33"/>
      <c r="LKP337" s="26"/>
      <c r="LKQ337" s="33"/>
      <c r="LKR337" s="26"/>
      <c r="LKS337" s="33"/>
      <c r="LKT337" s="26"/>
      <c r="LKU337" s="33"/>
      <c r="LKV337" s="26"/>
      <c r="LKW337" s="33"/>
      <c r="LKX337" s="26"/>
      <c r="LKY337" s="33"/>
      <c r="LKZ337" s="26"/>
      <c r="LLA337" s="33"/>
      <c r="LLB337" s="26"/>
      <c r="LLC337" s="33"/>
      <c r="LLD337" s="26"/>
      <c r="LLE337" s="33"/>
      <c r="LLF337" s="26"/>
      <c r="LLG337" s="33"/>
      <c r="LLH337" s="26"/>
      <c r="LLI337" s="33"/>
      <c r="LLJ337" s="26"/>
      <c r="LLK337" s="33"/>
      <c r="LLL337" s="26"/>
      <c r="LLM337" s="33"/>
      <c r="LLN337" s="26"/>
      <c r="LLO337" s="33"/>
      <c r="LLP337" s="26"/>
      <c r="LLQ337" s="33"/>
      <c r="LLR337" s="26"/>
      <c r="LLS337" s="33"/>
      <c r="LLT337" s="26"/>
      <c r="LLU337" s="33"/>
      <c r="LLV337" s="26"/>
      <c r="LLW337" s="33"/>
      <c r="LLX337" s="26"/>
      <c r="LLY337" s="33"/>
      <c r="LLZ337" s="26"/>
      <c r="LMA337" s="33"/>
      <c r="LMB337" s="26"/>
      <c r="LMC337" s="33"/>
      <c r="LMD337" s="26"/>
      <c r="LME337" s="33"/>
      <c r="LMF337" s="26"/>
      <c r="LMG337" s="33"/>
      <c r="LMH337" s="26"/>
      <c r="LMI337" s="33"/>
      <c r="LMJ337" s="26"/>
      <c r="LMK337" s="33"/>
      <c r="LML337" s="26"/>
      <c r="LMM337" s="33"/>
      <c r="LMN337" s="26"/>
      <c r="LMO337" s="33"/>
      <c r="LMP337" s="26"/>
      <c r="LMQ337" s="33"/>
      <c r="LMR337" s="26"/>
      <c r="LMS337" s="33"/>
      <c r="LMT337" s="26"/>
      <c r="LMU337" s="33"/>
      <c r="LMV337" s="26"/>
      <c r="LMW337" s="33"/>
      <c r="LMX337" s="26"/>
      <c r="LMY337" s="33"/>
      <c r="LMZ337" s="26"/>
      <c r="LNA337" s="33"/>
      <c r="LNB337" s="26"/>
      <c r="LNC337" s="33"/>
      <c r="LND337" s="26"/>
      <c r="LNE337" s="33"/>
      <c r="LNF337" s="26"/>
      <c r="LNG337" s="33"/>
      <c r="LNH337" s="26"/>
      <c r="LNI337" s="33"/>
      <c r="LNJ337" s="26"/>
      <c r="LNK337" s="33"/>
      <c r="LNL337" s="26"/>
      <c r="LNM337" s="33"/>
      <c r="LNN337" s="26"/>
      <c r="LNO337" s="33"/>
      <c r="LNP337" s="26"/>
      <c r="LNQ337" s="33"/>
      <c r="LNR337" s="26"/>
      <c r="LNS337" s="33"/>
      <c r="LNT337" s="26"/>
      <c r="LNU337" s="33"/>
      <c r="LNV337" s="26"/>
      <c r="LNW337" s="33"/>
      <c r="LNX337" s="26"/>
      <c r="LNY337" s="33"/>
      <c r="LNZ337" s="26"/>
      <c r="LOA337" s="33"/>
      <c r="LOB337" s="26"/>
      <c r="LOC337" s="33"/>
      <c r="LOD337" s="26"/>
      <c r="LOE337" s="33"/>
      <c r="LOF337" s="26"/>
      <c r="LOG337" s="33"/>
      <c r="LOH337" s="26"/>
      <c r="LOI337" s="33"/>
      <c r="LOJ337" s="26"/>
      <c r="LOK337" s="33"/>
      <c r="LOL337" s="26"/>
      <c r="LOM337" s="33"/>
      <c r="LON337" s="26"/>
      <c r="LOO337" s="33"/>
      <c r="LOP337" s="26"/>
      <c r="LOQ337" s="33"/>
      <c r="LOR337" s="26"/>
      <c r="LOS337" s="33"/>
      <c r="LOT337" s="26"/>
      <c r="LOU337" s="33"/>
      <c r="LOV337" s="26"/>
      <c r="LOW337" s="33"/>
      <c r="LOX337" s="26"/>
      <c r="LOY337" s="33"/>
      <c r="LOZ337" s="26"/>
      <c r="LPA337" s="33"/>
      <c r="LPB337" s="26"/>
      <c r="LPC337" s="33"/>
      <c r="LPD337" s="26"/>
      <c r="LPE337" s="33"/>
      <c r="LPF337" s="26"/>
      <c r="LPG337" s="33"/>
      <c r="LPH337" s="26"/>
      <c r="LPI337" s="33"/>
      <c r="LPJ337" s="26"/>
      <c r="LPK337" s="33"/>
      <c r="LPL337" s="26"/>
      <c r="LPM337" s="33"/>
      <c r="LPN337" s="26"/>
      <c r="LPO337" s="33"/>
      <c r="LPP337" s="26"/>
      <c r="LPQ337" s="33"/>
      <c r="LPR337" s="26"/>
      <c r="LPS337" s="33"/>
      <c r="LPT337" s="26"/>
      <c r="LPU337" s="33"/>
      <c r="LPV337" s="26"/>
      <c r="LPW337" s="33"/>
      <c r="LPX337" s="26"/>
      <c r="LPY337" s="33"/>
      <c r="LPZ337" s="26"/>
      <c r="LQA337" s="33"/>
      <c r="LQB337" s="26"/>
      <c r="LQC337" s="33"/>
      <c r="LQD337" s="26"/>
      <c r="LQE337" s="33"/>
      <c r="LQF337" s="26"/>
      <c r="LQG337" s="33"/>
      <c r="LQH337" s="26"/>
      <c r="LQI337" s="33"/>
      <c r="LQJ337" s="26"/>
      <c r="LQK337" s="33"/>
      <c r="LQL337" s="26"/>
      <c r="LQM337" s="33"/>
      <c r="LQN337" s="26"/>
      <c r="LQO337" s="33"/>
      <c r="LQP337" s="26"/>
      <c r="LQQ337" s="33"/>
      <c r="LQR337" s="26"/>
      <c r="LQS337" s="33"/>
      <c r="LQT337" s="26"/>
      <c r="LQU337" s="33"/>
      <c r="LQV337" s="26"/>
      <c r="LQW337" s="33"/>
      <c r="LQX337" s="26"/>
      <c r="LQY337" s="33"/>
      <c r="LQZ337" s="26"/>
      <c r="LRA337" s="33"/>
      <c r="LRB337" s="26"/>
      <c r="LRC337" s="33"/>
      <c r="LRD337" s="26"/>
      <c r="LRE337" s="33"/>
      <c r="LRF337" s="26"/>
      <c r="LRG337" s="33"/>
      <c r="LRH337" s="26"/>
      <c r="LRI337" s="33"/>
      <c r="LRJ337" s="26"/>
      <c r="LRK337" s="33"/>
      <c r="LRL337" s="26"/>
      <c r="LRM337" s="33"/>
      <c r="LRN337" s="26"/>
      <c r="LRO337" s="33"/>
      <c r="LRP337" s="26"/>
      <c r="LRQ337" s="33"/>
      <c r="LRR337" s="26"/>
      <c r="LRS337" s="33"/>
      <c r="LRT337" s="26"/>
      <c r="LRU337" s="33"/>
      <c r="LRV337" s="26"/>
      <c r="LRW337" s="33"/>
      <c r="LRX337" s="26"/>
      <c r="LRY337" s="33"/>
      <c r="LRZ337" s="26"/>
      <c r="LSA337" s="33"/>
      <c r="LSB337" s="26"/>
      <c r="LSC337" s="33"/>
      <c r="LSD337" s="26"/>
      <c r="LSE337" s="33"/>
      <c r="LSF337" s="26"/>
      <c r="LSG337" s="33"/>
      <c r="LSH337" s="26"/>
      <c r="LSI337" s="33"/>
      <c r="LSJ337" s="26"/>
      <c r="LSK337" s="33"/>
      <c r="LSL337" s="26"/>
      <c r="LSM337" s="33"/>
      <c r="LSN337" s="26"/>
      <c r="LSO337" s="33"/>
      <c r="LSP337" s="26"/>
      <c r="LSQ337" s="33"/>
      <c r="LSR337" s="26"/>
      <c r="LSS337" s="33"/>
      <c r="LST337" s="26"/>
      <c r="LSU337" s="33"/>
      <c r="LSV337" s="26"/>
      <c r="LSW337" s="33"/>
      <c r="LSX337" s="26"/>
      <c r="LSY337" s="33"/>
      <c r="LSZ337" s="26"/>
      <c r="LTA337" s="33"/>
      <c r="LTB337" s="26"/>
      <c r="LTC337" s="33"/>
      <c r="LTD337" s="26"/>
      <c r="LTE337" s="33"/>
      <c r="LTF337" s="26"/>
      <c r="LTG337" s="33"/>
      <c r="LTH337" s="26"/>
      <c r="LTI337" s="33"/>
      <c r="LTJ337" s="26"/>
      <c r="LTK337" s="33"/>
      <c r="LTL337" s="26"/>
      <c r="LTM337" s="33"/>
      <c r="LTN337" s="26"/>
      <c r="LTO337" s="33"/>
      <c r="LTP337" s="26"/>
      <c r="LTQ337" s="33"/>
      <c r="LTR337" s="26"/>
      <c r="LTS337" s="33"/>
      <c r="LTT337" s="26"/>
      <c r="LTU337" s="33"/>
      <c r="LTV337" s="26"/>
      <c r="LTW337" s="33"/>
      <c r="LTX337" s="26"/>
      <c r="LTY337" s="33"/>
      <c r="LTZ337" s="26"/>
      <c r="LUA337" s="33"/>
      <c r="LUB337" s="26"/>
      <c r="LUC337" s="33"/>
      <c r="LUD337" s="26"/>
      <c r="LUE337" s="33"/>
      <c r="LUF337" s="26"/>
      <c r="LUG337" s="33"/>
      <c r="LUH337" s="26"/>
      <c r="LUI337" s="33"/>
      <c r="LUJ337" s="26"/>
      <c r="LUK337" s="33"/>
      <c r="LUL337" s="26"/>
      <c r="LUM337" s="33"/>
      <c r="LUN337" s="26"/>
      <c r="LUO337" s="33"/>
      <c r="LUP337" s="26"/>
      <c r="LUQ337" s="33"/>
      <c r="LUR337" s="26"/>
      <c r="LUS337" s="33"/>
      <c r="LUT337" s="26"/>
      <c r="LUU337" s="33"/>
      <c r="LUV337" s="26"/>
      <c r="LUW337" s="33"/>
      <c r="LUX337" s="26"/>
      <c r="LUY337" s="33"/>
      <c r="LUZ337" s="26"/>
      <c r="LVA337" s="33"/>
      <c r="LVB337" s="26"/>
      <c r="LVC337" s="33"/>
      <c r="LVD337" s="26"/>
      <c r="LVE337" s="33"/>
      <c r="LVF337" s="26"/>
      <c r="LVG337" s="33"/>
      <c r="LVH337" s="26"/>
      <c r="LVI337" s="33"/>
      <c r="LVJ337" s="26"/>
      <c r="LVK337" s="33"/>
      <c r="LVL337" s="26"/>
      <c r="LVM337" s="33"/>
      <c r="LVN337" s="26"/>
      <c r="LVO337" s="33"/>
      <c r="LVP337" s="26"/>
      <c r="LVQ337" s="33"/>
      <c r="LVR337" s="26"/>
      <c r="LVS337" s="33"/>
      <c r="LVT337" s="26"/>
      <c r="LVU337" s="33"/>
      <c r="LVV337" s="26"/>
      <c r="LVW337" s="33"/>
      <c r="LVX337" s="26"/>
      <c r="LVY337" s="33"/>
      <c r="LVZ337" s="26"/>
      <c r="LWA337" s="33"/>
      <c r="LWB337" s="26"/>
      <c r="LWC337" s="33"/>
      <c r="LWD337" s="26"/>
      <c r="LWE337" s="33"/>
      <c r="LWF337" s="26"/>
      <c r="LWG337" s="33"/>
      <c r="LWH337" s="26"/>
      <c r="LWI337" s="33"/>
      <c r="LWJ337" s="26"/>
      <c r="LWK337" s="33"/>
      <c r="LWL337" s="26"/>
      <c r="LWM337" s="33"/>
      <c r="LWN337" s="26"/>
      <c r="LWO337" s="33"/>
      <c r="LWP337" s="26"/>
      <c r="LWQ337" s="33"/>
      <c r="LWR337" s="26"/>
      <c r="LWS337" s="33"/>
      <c r="LWT337" s="26"/>
      <c r="LWU337" s="33"/>
      <c r="LWV337" s="26"/>
      <c r="LWW337" s="33"/>
      <c r="LWX337" s="26"/>
      <c r="LWY337" s="33"/>
      <c r="LWZ337" s="26"/>
      <c r="LXA337" s="33"/>
      <c r="LXB337" s="26"/>
      <c r="LXC337" s="33"/>
      <c r="LXD337" s="26"/>
      <c r="LXE337" s="33"/>
      <c r="LXF337" s="26"/>
      <c r="LXG337" s="33"/>
      <c r="LXH337" s="26"/>
      <c r="LXI337" s="33"/>
      <c r="LXJ337" s="26"/>
      <c r="LXK337" s="33"/>
      <c r="LXL337" s="26"/>
      <c r="LXM337" s="33"/>
      <c r="LXN337" s="26"/>
      <c r="LXO337" s="33"/>
      <c r="LXP337" s="26"/>
      <c r="LXQ337" s="33"/>
      <c r="LXR337" s="26"/>
      <c r="LXS337" s="33"/>
      <c r="LXT337" s="26"/>
      <c r="LXU337" s="33"/>
      <c r="LXV337" s="26"/>
      <c r="LXW337" s="33"/>
      <c r="LXX337" s="26"/>
      <c r="LXY337" s="33"/>
      <c r="LXZ337" s="26"/>
      <c r="LYA337" s="33"/>
      <c r="LYB337" s="26"/>
      <c r="LYC337" s="33"/>
      <c r="LYD337" s="26"/>
      <c r="LYE337" s="33"/>
      <c r="LYF337" s="26"/>
      <c r="LYG337" s="33"/>
      <c r="LYH337" s="26"/>
      <c r="LYI337" s="33"/>
      <c r="LYJ337" s="26"/>
      <c r="LYK337" s="33"/>
      <c r="LYL337" s="26"/>
      <c r="LYM337" s="33"/>
      <c r="LYN337" s="26"/>
      <c r="LYO337" s="33"/>
      <c r="LYP337" s="26"/>
      <c r="LYQ337" s="33"/>
      <c r="LYR337" s="26"/>
      <c r="LYS337" s="33"/>
      <c r="LYT337" s="26"/>
      <c r="LYU337" s="33"/>
      <c r="LYV337" s="26"/>
      <c r="LYW337" s="33"/>
      <c r="LYX337" s="26"/>
      <c r="LYY337" s="33"/>
      <c r="LYZ337" s="26"/>
      <c r="LZA337" s="33"/>
      <c r="LZB337" s="26"/>
      <c r="LZC337" s="33"/>
      <c r="LZD337" s="26"/>
      <c r="LZE337" s="33"/>
      <c r="LZF337" s="26"/>
      <c r="LZG337" s="33"/>
      <c r="LZH337" s="26"/>
      <c r="LZI337" s="33"/>
      <c r="LZJ337" s="26"/>
      <c r="LZK337" s="33"/>
      <c r="LZL337" s="26"/>
      <c r="LZM337" s="33"/>
      <c r="LZN337" s="26"/>
      <c r="LZO337" s="33"/>
      <c r="LZP337" s="26"/>
      <c r="LZQ337" s="33"/>
      <c r="LZR337" s="26"/>
      <c r="LZS337" s="33"/>
      <c r="LZT337" s="26"/>
      <c r="LZU337" s="33"/>
      <c r="LZV337" s="26"/>
      <c r="LZW337" s="33"/>
      <c r="LZX337" s="26"/>
      <c r="LZY337" s="33"/>
      <c r="LZZ337" s="26"/>
      <c r="MAA337" s="33"/>
      <c r="MAB337" s="26"/>
      <c r="MAC337" s="33"/>
      <c r="MAD337" s="26"/>
      <c r="MAE337" s="33"/>
      <c r="MAF337" s="26"/>
      <c r="MAG337" s="33"/>
      <c r="MAH337" s="26"/>
      <c r="MAI337" s="33"/>
      <c r="MAJ337" s="26"/>
      <c r="MAK337" s="33"/>
      <c r="MAL337" s="26"/>
      <c r="MAM337" s="33"/>
      <c r="MAN337" s="26"/>
      <c r="MAO337" s="33"/>
      <c r="MAP337" s="26"/>
      <c r="MAQ337" s="33"/>
      <c r="MAR337" s="26"/>
      <c r="MAS337" s="33"/>
      <c r="MAT337" s="26"/>
      <c r="MAU337" s="33"/>
      <c r="MAV337" s="26"/>
      <c r="MAW337" s="33"/>
      <c r="MAX337" s="26"/>
      <c r="MAY337" s="33"/>
      <c r="MAZ337" s="26"/>
      <c r="MBA337" s="33"/>
      <c r="MBB337" s="26"/>
      <c r="MBC337" s="33"/>
      <c r="MBD337" s="26"/>
      <c r="MBE337" s="33"/>
      <c r="MBF337" s="26"/>
      <c r="MBG337" s="33"/>
      <c r="MBH337" s="26"/>
      <c r="MBI337" s="33"/>
      <c r="MBJ337" s="26"/>
      <c r="MBK337" s="33"/>
      <c r="MBL337" s="26"/>
      <c r="MBM337" s="33"/>
      <c r="MBN337" s="26"/>
      <c r="MBO337" s="33"/>
      <c r="MBP337" s="26"/>
      <c r="MBQ337" s="33"/>
      <c r="MBR337" s="26"/>
      <c r="MBS337" s="33"/>
      <c r="MBT337" s="26"/>
      <c r="MBU337" s="33"/>
      <c r="MBV337" s="26"/>
      <c r="MBW337" s="33"/>
      <c r="MBX337" s="26"/>
      <c r="MBY337" s="33"/>
      <c r="MBZ337" s="26"/>
      <c r="MCA337" s="33"/>
      <c r="MCB337" s="26"/>
      <c r="MCC337" s="33"/>
      <c r="MCD337" s="26"/>
      <c r="MCE337" s="33"/>
      <c r="MCF337" s="26"/>
      <c r="MCG337" s="33"/>
      <c r="MCH337" s="26"/>
      <c r="MCI337" s="33"/>
      <c r="MCJ337" s="26"/>
      <c r="MCK337" s="33"/>
      <c r="MCL337" s="26"/>
      <c r="MCM337" s="33"/>
      <c r="MCN337" s="26"/>
      <c r="MCO337" s="33"/>
      <c r="MCP337" s="26"/>
      <c r="MCQ337" s="33"/>
      <c r="MCR337" s="26"/>
      <c r="MCS337" s="33"/>
      <c r="MCT337" s="26"/>
      <c r="MCU337" s="33"/>
      <c r="MCV337" s="26"/>
      <c r="MCW337" s="33"/>
      <c r="MCX337" s="26"/>
      <c r="MCY337" s="33"/>
      <c r="MCZ337" s="26"/>
      <c r="MDA337" s="33"/>
      <c r="MDB337" s="26"/>
      <c r="MDC337" s="33"/>
      <c r="MDD337" s="26"/>
      <c r="MDE337" s="33"/>
      <c r="MDF337" s="26"/>
      <c r="MDG337" s="33"/>
      <c r="MDH337" s="26"/>
      <c r="MDI337" s="33"/>
      <c r="MDJ337" s="26"/>
      <c r="MDK337" s="33"/>
      <c r="MDL337" s="26"/>
      <c r="MDM337" s="33"/>
      <c r="MDN337" s="26"/>
      <c r="MDO337" s="33"/>
      <c r="MDP337" s="26"/>
      <c r="MDQ337" s="33"/>
      <c r="MDR337" s="26"/>
      <c r="MDS337" s="33"/>
      <c r="MDT337" s="26"/>
      <c r="MDU337" s="33"/>
      <c r="MDV337" s="26"/>
      <c r="MDW337" s="33"/>
      <c r="MDX337" s="26"/>
      <c r="MDY337" s="33"/>
      <c r="MDZ337" s="26"/>
      <c r="MEA337" s="33"/>
      <c r="MEB337" s="26"/>
      <c r="MEC337" s="33"/>
      <c r="MED337" s="26"/>
      <c r="MEE337" s="33"/>
      <c r="MEF337" s="26"/>
      <c r="MEG337" s="33"/>
      <c r="MEH337" s="26"/>
      <c r="MEI337" s="33"/>
      <c r="MEJ337" s="26"/>
      <c r="MEK337" s="33"/>
      <c r="MEL337" s="26"/>
      <c r="MEM337" s="33"/>
      <c r="MEN337" s="26"/>
      <c r="MEO337" s="33"/>
      <c r="MEP337" s="26"/>
      <c r="MEQ337" s="33"/>
      <c r="MER337" s="26"/>
      <c r="MES337" s="33"/>
      <c r="MET337" s="26"/>
      <c r="MEU337" s="33"/>
      <c r="MEV337" s="26"/>
      <c r="MEW337" s="33"/>
      <c r="MEX337" s="26"/>
      <c r="MEY337" s="33"/>
      <c r="MEZ337" s="26"/>
      <c r="MFA337" s="33"/>
      <c r="MFB337" s="26"/>
      <c r="MFC337" s="33"/>
      <c r="MFD337" s="26"/>
      <c r="MFE337" s="33"/>
      <c r="MFF337" s="26"/>
      <c r="MFG337" s="33"/>
      <c r="MFH337" s="26"/>
      <c r="MFI337" s="33"/>
      <c r="MFJ337" s="26"/>
      <c r="MFK337" s="33"/>
      <c r="MFL337" s="26"/>
      <c r="MFM337" s="33"/>
      <c r="MFN337" s="26"/>
      <c r="MFO337" s="33"/>
      <c r="MFP337" s="26"/>
      <c r="MFQ337" s="33"/>
      <c r="MFR337" s="26"/>
      <c r="MFS337" s="33"/>
      <c r="MFT337" s="26"/>
      <c r="MFU337" s="33"/>
      <c r="MFV337" s="26"/>
      <c r="MFW337" s="33"/>
      <c r="MFX337" s="26"/>
      <c r="MFY337" s="33"/>
      <c r="MFZ337" s="26"/>
      <c r="MGA337" s="33"/>
      <c r="MGB337" s="26"/>
      <c r="MGC337" s="33"/>
      <c r="MGD337" s="26"/>
      <c r="MGE337" s="33"/>
      <c r="MGF337" s="26"/>
      <c r="MGG337" s="33"/>
      <c r="MGH337" s="26"/>
      <c r="MGI337" s="33"/>
      <c r="MGJ337" s="26"/>
      <c r="MGK337" s="33"/>
      <c r="MGL337" s="26"/>
      <c r="MGM337" s="33"/>
      <c r="MGN337" s="26"/>
      <c r="MGO337" s="33"/>
      <c r="MGP337" s="26"/>
      <c r="MGQ337" s="33"/>
      <c r="MGR337" s="26"/>
      <c r="MGS337" s="33"/>
      <c r="MGT337" s="26"/>
      <c r="MGU337" s="33"/>
      <c r="MGV337" s="26"/>
      <c r="MGW337" s="33"/>
      <c r="MGX337" s="26"/>
      <c r="MGY337" s="33"/>
      <c r="MGZ337" s="26"/>
      <c r="MHA337" s="33"/>
      <c r="MHB337" s="26"/>
      <c r="MHC337" s="33"/>
      <c r="MHD337" s="26"/>
      <c r="MHE337" s="33"/>
      <c r="MHF337" s="26"/>
      <c r="MHG337" s="33"/>
      <c r="MHH337" s="26"/>
      <c r="MHI337" s="33"/>
      <c r="MHJ337" s="26"/>
      <c r="MHK337" s="33"/>
      <c r="MHL337" s="26"/>
      <c r="MHM337" s="33"/>
      <c r="MHN337" s="26"/>
      <c r="MHO337" s="33"/>
      <c r="MHP337" s="26"/>
      <c r="MHQ337" s="33"/>
      <c r="MHR337" s="26"/>
      <c r="MHS337" s="33"/>
      <c r="MHT337" s="26"/>
      <c r="MHU337" s="33"/>
      <c r="MHV337" s="26"/>
      <c r="MHW337" s="33"/>
      <c r="MHX337" s="26"/>
      <c r="MHY337" s="33"/>
      <c r="MHZ337" s="26"/>
      <c r="MIA337" s="33"/>
      <c r="MIB337" s="26"/>
      <c r="MIC337" s="33"/>
      <c r="MID337" s="26"/>
      <c r="MIE337" s="33"/>
      <c r="MIF337" s="26"/>
      <c r="MIG337" s="33"/>
      <c r="MIH337" s="26"/>
      <c r="MII337" s="33"/>
      <c r="MIJ337" s="26"/>
      <c r="MIK337" s="33"/>
      <c r="MIL337" s="26"/>
      <c r="MIM337" s="33"/>
      <c r="MIN337" s="26"/>
      <c r="MIO337" s="33"/>
      <c r="MIP337" s="26"/>
      <c r="MIQ337" s="33"/>
      <c r="MIR337" s="26"/>
      <c r="MIS337" s="33"/>
      <c r="MIT337" s="26"/>
      <c r="MIU337" s="33"/>
      <c r="MIV337" s="26"/>
      <c r="MIW337" s="33"/>
      <c r="MIX337" s="26"/>
      <c r="MIY337" s="33"/>
      <c r="MIZ337" s="26"/>
      <c r="MJA337" s="33"/>
      <c r="MJB337" s="26"/>
      <c r="MJC337" s="33"/>
      <c r="MJD337" s="26"/>
      <c r="MJE337" s="33"/>
      <c r="MJF337" s="26"/>
      <c r="MJG337" s="33"/>
      <c r="MJH337" s="26"/>
      <c r="MJI337" s="33"/>
      <c r="MJJ337" s="26"/>
      <c r="MJK337" s="33"/>
      <c r="MJL337" s="26"/>
      <c r="MJM337" s="33"/>
      <c r="MJN337" s="26"/>
      <c r="MJO337" s="33"/>
      <c r="MJP337" s="26"/>
      <c r="MJQ337" s="33"/>
      <c r="MJR337" s="26"/>
      <c r="MJS337" s="33"/>
      <c r="MJT337" s="26"/>
      <c r="MJU337" s="33"/>
      <c r="MJV337" s="26"/>
      <c r="MJW337" s="33"/>
      <c r="MJX337" s="26"/>
      <c r="MJY337" s="33"/>
      <c r="MJZ337" s="26"/>
      <c r="MKA337" s="33"/>
      <c r="MKB337" s="26"/>
      <c r="MKC337" s="33"/>
      <c r="MKD337" s="26"/>
      <c r="MKE337" s="33"/>
      <c r="MKF337" s="26"/>
      <c r="MKG337" s="33"/>
      <c r="MKH337" s="26"/>
      <c r="MKI337" s="33"/>
      <c r="MKJ337" s="26"/>
      <c r="MKK337" s="33"/>
      <c r="MKL337" s="26"/>
      <c r="MKM337" s="33"/>
      <c r="MKN337" s="26"/>
      <c r="MKO337" s="33"/>
      <c r="MKP337" s="26"/>
      <c r="MKQ337" s="33"/>
      <c r="MKR337" s="26"/>
      <c r="MKS337" s="33"/>
      <c r="MKT337" s="26"/>
      <c r="MKU337" s="33"/>
      <c r="MKV337" s="26"/>
      <c r="MKW337" s="33"/>
      <c r="MKX337" s="26"/>
      <c r="MKY337" s="33"/>
      <c r="MKZ337" s="26"/>
      <c r="MLA337" s="33"/>
      <c r="MLB337" s="26"/>
      <c r="MLC337" s="33"/>
      <c r="MLD337" s="26"/>
      <c r="MLE337" s="33"/>
      <c r="MLF337" s="26"/>
      <c r="MLG337" s="33"/>
      <c r="MLH337" s="26"/>
      <c r="MLI337" s="33"/>
      <c r="MLJ337" s="26"/>
      <c r="MLK337" s="33"/>
      <c r="MLL337" s="26"/>
      <c r="MLM337" s="33"/>
      <c r="MLN337" s="26"/>
      <c r="MLO337" s="33"/>
      <c r="MLP337" s="26"/>
      <c r="MLQ337" s="33"/>
      <c r="MLR337" s="26"/>
      <c r="MLS337" s="33"/>
      <c r="MLT337" s="26"/>
      <c r="MLU337" s="33"/>
      <c r="MLV337" s="26"/>
      <c r="MLW337" s="33"/>
      <c r="MLX337" s="26"/>
      <c r="MLY337" s="33"/>
      <c r="MLZ337" s="26"/>
      <c r="MMA337" s="33"/>
      <c r="MMB337" s="26"/>
      <c r="MMC337" s="33"/>
      <c r="MMD337" s="26"/>
      <c r="MME337" s="33"/>
      <c r="MMF337" s="26"/>
      <c r="MMG337" s="33"/>
      <c r="MMH337" s="26"/>
      <c r="MMI337" s="33"/>
      <c r="MMJ337" s="26"/>
      <c r="MMK337" s="33"/>
      <c r="MML337" s="26"/>
      <c r="MMM337" s="33"/>
      <c r="MMN337" s="26"/>
      <c r="MMO337" s="33"/>
      <c r="MMP337" s="26"/>
      <c r="MMQ337" s="33"/>
      <c r="MMR337" s="26"/>
      <c r="MMS337" s="33"/>
      <c r="MMT337" s="26"/>
      <c r="MMU337" s="33"/>
      <c r="MMV337" s="26"/>
      <c r="MMW337" s="33"/>
      <c r="MMX337" s="26"/>
      <c r="MMY337" s="33"/>
      <c r="MMZ337" s="26"/>
      <c r="MNA337" s="33"/>
      <c r="MNB337" s="26"/>
      <c r="MNC337" s="33"/>
      <c r="MND337" s="26"/>
      <c r="MNE337" s="33"/>
      <c r="MNF337" s="26"/>
      <c r="MNG337" s="33"/>
      <c r="MNH337" s="26"/>
      <c r="MNI337" s="33"/>
      <c r="MNJ337" s="26"/>
      <c r="MNK337" s="33"/>
      <c r="MNL337" s="26"/>
      <c r="MNM337" s="33"/>
      <c r="MNN337" s="26"/>
      <c r="MNO337" s="33"/>
      <c r="MNP337" s="26"/>
      <c r="MNQ337" s="33"/>
      <c r="MNR337" s="26"/>
      <c r="MNS337" s="33"/>
      <c r="MNT337" s="26"/>
      <c r="MNU337" s="33"/>
      <c r="MNV337" s="26"/>
      <c r="MNW337" s="33"/>
      <c r="MNX337" s="26"/>
      <c r="MNY337" s="33"/>
      <c r="MNZ337" s="26"/>
      <c r="MOA337" s="33"/>
      <c r="MOB337" s="26"/>
      <c r="MOC337" s="33"/>
      <c r="MOD337" s="26"/>
      <c r="MOE337" s="33"/>
      <c r="MOF337" s="26"/>
      <c r="MOG337" s="33"/>
      <c r="MOH337" s="26"/>
      <c r="MOI337" s="33"/>
      <c r="MOJ337" s="26"/>
      <c r="MOK337" s="33"/>
      <c r="MOL337" s="26"/>
      <c r="MOM337" s="33"/>
      <c r="MON337" s="26"/>
      <c r="MOO337" s="33"/>
      <c r="MOP337" s="26"/>
      <c r="MOQ337" s="33"/>
      <c r="MOR337" s="26"/>
      <c r="MOS337" s="33"/>
      <c r="MOT337" s="26"/>
      <c r="MOU337" s="33"/>
      <c r="MOV337" s="26"/>
      <c r="MOW337" s="33"/>
      <c r="MOX337" s="26"/>
      <c r="MOY337" s="33"/>
      <c r="MOZ337" s="26"/>
      <c r="MPA337" s="33"/>
      <c r="MPB337" s="26"/>
      <c r="MPC337" s="33"/>
      <c r="MPD337" s="26"/>
      <c r="MPE337" s="33"/>
      <c r="MPF337" s="26"/>
      <c r="MPG337" s="33"/>
      <c r="MPH337" s="26"/>
      <c r="MPI337" s="33"/>
      <c r="MPJ337" s="26"/>
      <c r="MPK337" s="33"/>
      <c r="MPL337" s="26"/>
      <c r="MPM337" s="33"/>
      <c r="MPN337" s="26"/>
      <c r="MPO337" s="33"/>
      <c r="MPP337" s="26"/>
      <c r="MPQ337" s="33"/>
      <c r="MPR337" s="26"/>
      <c r="MPS337" s="33"/>
      <c r="MPT337" s="26"/>
      <c r="MPU337" s="33"/>
      <c r="MPV337" s="26"/>
      <c r="MPW337" s="33"/>
      <c r="MPX337" s="26"/>
      <c r="MPY337" s="33"/>
      <c r="MPZ337" s="26"/>
      <c r="MQA337" s="33"/>
      <c r="MQB337" s="26"/>
      <c r="MQC337" s="33"/>
      <c r="MQD337" s="26"/>
      <c r="MQE337" s="33"/>
      <c r="MQF337" s="26"/>
      <c r="MQG337" s="33"/>
      <c r="MQH337" s="26"/>
      <c r="MQI337" s="33"/>
      <c r="MQJ337" s="26"/>
      <c r="MQK337" s="33"/>
      <c r="MQL337" s="26"/>
      <c r="MQM337" s="33"/>
      <c r="MQN337" s="26"/>
      <c r="MQO337" s="33"/>
      <c r="MQP337" s="26"/>
      <c r="MQQ337" s="33"/>
      <c r="MQR337" s="26"/>
      <c r="MQS337" s="33"/>
      <c r="MQT337" s="26"/>
      <c r="MQU337" s="33"/>
      <c r="MQV337" s="26"/>
      <c r="MQW337" s="33"/>
      <c r="MQX337" s="26"/>
      <c r="MQY337" s="33"/>
      <c r="MQZ337" s="26"/>
      <c r="MRA337" s="33"/>
      <c r="MRB337" s="26"/>
      <c r="MRC337" s="33"/>
      <c r="MRD337" s="26"/>
      <c r="MRE337" s="33"/>
      <c r="MRF337" s="26"/>
      <c r="MRG337" s="33"/>
      <c r="MRH337" s="26"/>
      <c r="MRI337" s="33"/>
      <c r="MRJ337" s="26"/>
      <c r="MRK337" s="33"/>
      <c r="MRL337" s="26"/>
      <c r="MRM337" s="33"/>
      <c r="MRN337" s="26"/>
      <c r="MRO337" s="33"/>
      <c r="MRP337" s="26"/>
      <c r="MRQ337" s="33"/>
      <c r="MRR337" s="26"/>
      <c r="MRS337" s="33"/>
      <c r="MRT337" s="26"/>
      <c r="MRU337" s="33"/>
      <c r="MRV337" s="26"/>
      <c r="MRW337" s="33"/>
      <c r="MRX337" s="26"/>
      <c r="MRY337" s="33"/>
      <c r="MRZ337" s="26"/>
      <c r="MSA337" s="33"/>
      <c r="MSB337" s="26"/>
      <c r="MSC337" s="33"/>
      <c r="MSD337" s="26"/>
      <c r="MSE337" s="33"/>
      <c r="MSF337" s="26"/>
      <c r="MSG337" s="33"/>
      <c r="MSH337" s="26"/>
      <c r="MSI337" s="33"/>
      <c r="MSJ337" s="26"/>
      <c r="MSK337" s="33"/>
      <c r="MSL337" s="26"/>
      <c r="MSM337" s="33"/>
      <c r="MSN337" s="26"/>
      <c r="MSO337" s="33"/>
      <c r="MSP337" s="26"/>
      <c r="MSQ337" s="33"/>
      <c r="MSR337" s="26"/>
      <c r="MSS337" s="33"/>
      <c r="MST337" s="26"/>
      <c r="MSU337" s="33"/>
      <c r="MSV337" s="26"/>
      <c r="MSW337" s="33"/>
      <c r="MSX337" s="26"/>
      <c r="MSY337" s="33"/>
      <c r="MSZ337" s="26"/>
      <c r="MTA337" s="33"/>
      <c r="MTB337" s="26"/>
      <c r="MTC337" s="33"/>
      <c r="MTD337" s="26"/>
      <c r="MTE337" s="33"/>
      <c r="MTF337" s="26"/>
      <c r="MTG337" s="33"/>
      <c r="MTH337" s="26"/>
      <c r="MTI337" s="33"/>
      <c r="MTJ337" s="26"/>
      <c r="MTK337" s="33"/>
      <c r="MTL337" s="26"/>
      <c r="MTM337" s="33"/>
      <c r="MTN337" s="26"/>
      <c r="MTO337" s="33"/>
      <c r="MTP337" s="26"/>
      <c r="MTQ337" s="33"/>
      <c r="MTR337" s="26"/>
      <c r="MTS337" s="33"/>
      <c r="MTT337" s="26"/>
      <c r="MTU337" s="33"/>
      <c r="MTV337" s="26"/>
      <c r="MTW337" s="33"/>
      <c r="MTX337" s="26"/>
      <c r="MTY337" s="33"/>
      <c r="MTZ337" s="26"/>
      <c r="MUA337" s="33"/>
      <c r="MUB337" s="26"/>
      <c r="MUC337" s="33"/>
      <c r="MUD337" s="26"/>
      <c r="MUE337" s="33"/>
      <c r="MUF337" s="26"/>
      <c r="MUG337" s="33"/>
      <c r="MUH337" s="26"/>
      <c r="MUI337" s="33"/>
      <c r="MUJ337" s="26"/>
      <c r="MUK337" s="33"/>
      <c r="MUL337" s="26"/>
      <c r="MUM337" s="33"/>
      <c r="MUN337" s="26"/>
      <c r="MUO337" s="33"/>
      <c r="MUP337" s="26"/>
      <c r="MUQ337" s="33"/>
      <c r="MUR337" s="26"/>
      <c r="MUS337" s="33"/>
      <c r="MUT337" s="26"/>
      <c r="MUU337" s="33"/>
      <c r="MUV337" s="26"/>
      <c r="MUW337" s="33"/>
      <c r="MUX337" s="26"/>
      <c r="MUY337" s="33"/>
      <c r="MUZ337" s="26"/>
      <c r="MVA337" s="33"/>
      <c r="MVB337" s="26"/>
      <c r="MVC337" s="33"/>
      <c r="MVD337" s="26"/>
      <c r="MVE337" s="33"/>
      <c r="MVF337" s="26"/>
      <c r="MVG337" s="33"/>
      <c r="MVH337" s="26"/>
      <c r="MVI337" s="33"/>
      <c r="MVJ337" s="26"/>
      <c r="MVK337" s="33"/>
      <c r="MVL337" s="26"/>
      <c r="MVM337" s="33"/>
      <c r="MVN337" s="26"/>
      <c r="MVO337" s="33"/>
      <c r="MVP337" s="26"/>
      <c r="MVQ337" s="33"/>
      <c r="MVR337" s="26"/>
      <c r="MVS337" s="33"/>
      <c r="MVT337" s="26"/>
      <c r="MVU337" s="33"/>
      <c r="MVV337" s="26"/>
      <c r="MVW337" s="33"/>
      <c r="MVX337" s="26"/>
      <c r="MVY337" s="33"/>
      <c r="MVZ337" s="26"/>
      <c r="MWA337" s="33"/>
      <c r="MWB337" s="26"/>
      <c r="MWC337" s="33"/>
      <c r="MWD337" s="26"/>
      <c r="MWE337" s="33"/>
      <c r="MWF337" s="26"/>
      <c r="MWG337" s="33"/>
      <c r="MWH337" s="26"/>
      <c r="MWI337" s="33"/>
      <c r="MWJ337" s="26"/>
      <c r="MWK337" s="33"/>
      <c r="MWL337" s="26"/>
      <c r="MWM337" s="33"/>
      <c r="MWN337" s="26"/>
      <c r="MWO337" s="33"/>
      <c r="MWP337" s="26"/>
      <c r="MWQ337" s="33"/>
      <c r="MWR337" s="26"/>
      <c r="MWS337" s="33"/>
      <c r="MWT337" s="26"/>
      <c r="MWU337" s="33"/>
      <c r="MWV337" s="26"/>
      <c r="MWW337" s="33"/>
      <c r="MWX337" s="26"/>
      <c r="MWY337" s="33"/>
      <c r="MWZ337" s="26"/>
      <c r="MXA337" s="33"/>
      <c r="MXB337" s="26"/>
      <c r="MXC337" s="33"/>
      <c r="MXD337" s="26"/>
      <c r="MXE337" s="33"/>
      <c r="MXF337" s="26"/>
      <c r="MXG337" s="33"/>
      <c r="MXH337" s="26"/>
      <c r="MXI337" s="33"/>
      <c r="MXJ337" s="26"/>
      <c r="MXK337" s="33"/>
      <c r="MXL337" s="26"/>
      <c r="MXM337" s="33"/>
      <c r="MXN337" s="26"/>
      <c r="MXO337" s="33"/>
      <c r="MXP337" s="26"/>
      <c r="MXQ337" s="33"/>
      <c r="MXR337" s="26"/>
      <c r="MXS337" s="33"/>
      <c r="MXT337" s="26"/>
      <c r="MXU337" s="33"/>
      <c r="MXV337" s="26"/>
      <c r="MXW337" s="33"/>
      <c r="MXX337" s="26"/>
      <c r="MXY337" s="33"/>
      <c r="MXZ337" s="26"/>
      <c r="MYA337" s="33"/>
      <c r="MYB337" s="26"/>
      <c r="MYC337" s="33"/>
      <c r="MYD337" s="26"/>
      <c r="MYE337" s="33"/>
      <c r="MYF337" s="26"/>
      <c r="MYG337" s="33"/>
      <c r="MYH337" s="26"/>
      <c r="MYI337" s="33"/>
      <c r="MYJ337" s="26"/>
      <c r="MYK337" s="33"/>
      <c r="MYL337" s="26"/>
      <c r="MYM337" s="33"/>
      <c r="MYN337" s="26"/>
      <c r="MYO337" s="33"/>
      <c r="MYP337" s="26"/>
      <c r="MYQ337" s="33"/>
      <c r="MYR337" s="26"/>
      <c r="MYS337" s="33"/>
      <c r="MYT337" s="26"/>
      <c r="MYU337" s="33"/>
      <c r="MYV337" s="26"/>
      <c r="MYW337" s="33"/>
      <c r="MYX337" s="26"/>
      <c r="MYY337" s="33"/>
      <c r="MYZ337" s="26"/>
      <c r="MZA337" s="33"/>
      <c r="MZB337" s="26"/>
      <c r="MZC337" s="33"/>
      <c r="MZD337" s="26"/>
      <c r="MZE337" s="33"/>
      <c r="MZF337" s="26"/>
      <c r="MZG337" s="33"/>
      <c r="MZH337" s="26"/>
      <c r="MZI337" s="33"/>
      <c r="MZJ337" s="26"/>
      <c r="MZK337" s="33"/>
      <c r="MZL337" s="26"/>
      <c r="MZM337" s="33"/>
      <c r="MZN337" s="26"/>
      <c r="MZO337" s="33"/>
      <c r="MZP337" s="26"/>
      <c r="MZQ337" s="33"/>
      <c r="MZR337" s="26"/>
      <c r="MZS337" s="33"/>
      <c r="MZT337" s="26"/>
      <c r="MZU337" s="33"/>
      <c r="MZV337" s="26"/>
      <c r="MZW337" s="33"/>
      <c r="MZX337" s="26"/>
      <c r="MZY337" s="33"/>
      <c r="MZZ337" s="26"/>
      <c r="NAA337" s="33"/>
      <c r="NAB337" s="26"/>
      <c r="NAC337" s="33"/>
      <c r="NAD337" s="26"/>
      <c r="NAE337" s="33"/>
      <c r="NAF337" s="26"/>
      <c r="NAG337" s="33"/>
      <c r="NAH337" s="26"/>
      <c r="NAI337" s="33"/>
      <c r="NAJ337" s="26"/>
      <c r="NAK337" s="33"/>
      <c r="NAL337" s="26"/>
      <c r="NAM337" s="33"/>
      <c r="NAN337" s="26"/>
      <c r="NAO337" s="33"/>
      <c r="NAP337" s="26"/>
      <c r="NAQ337" s="33"/>
      <c r="NAR337" s="26"/>
      <c r="NAS337" s="33"/>
      <c r="NAT337" s="26"/>
      <c r="NAU337" s="33"/>
      <c r="NAV337" s="26"/>
      <c r="NAW337" s="33"/>
      <c r="NAX337" s="26"/>
      <c r="NAY337" s="33"/>
      <c r="NAZ337" s="26"/>
      <c r="NBA337" s="33"/>
      <c r="NBB337" s="26"/>
      <c r="NBC337" s="33"/>
      <c r="NBD337" s="26"/>
      <c r="NBE337" s="33"/>
      <c r="NBF337" s="26"/>
      <c r="NBG337" s="33"/>
      <c r="NBH337" s="26"/>
      <c r="NBI337" s="33"/>
      <c r="NBJ337" s="26"/>
      <c r="NBK337" s="33"/>
      <c r="NBL337" s="26"/>
      <c r="NBM337" s="33"/>
      <c r="NBN337" s="26"/>
      <c r="NBO337" s="33"/>
      <c r="NBP337" s="26"/>
      <c r="NBQ337" s="33"/>
      <c r="NBR337" s="26"/>
      <c r="NBS337" s="33"/>
      <c r="NBT337" s="26"/>
      <c r="NBU337" s="33"/>
      <c r="NBV337" s="26"/>
      <c r="NBW337" s="33"/>
      <c r="NBX337" s="26"/>
      <c r="NBY337" s="33"/>
      <c r="NBZ337" s="26"/>
      <c r="NCA337" s="33"/>
      <c r="NCB337" s="26"/>
      <c r="NCC337" s="33"/>
      <c r="NCD337" s="26"/>
      <c r="NCE337" s="33"/>
      <c r="NCF337" s="26"/>
      <c r="NCG337" s="33"/>
      <c r="NCH337" s="26"/>
      <c r="NCI337" s="33"/>
      <c r="NCJ337" s="26"/>
      <c r="NCK337" s="33"/>
      <c r="NCL337" s="26"/>
      <c r="NCM337" s="33"/>
      <c r="NCN337" s="26"/>
      <c r="NCO337" s="33"/>
      <c r="NCP337" s="26"/>
      <c r="NCQ337" s="33"/>
      <c r="NCR337" s="26"/>
      <c r="NCS337" s="33"/>
      <c r="NCT337" s="26"/>
      <c r="NCU337" s="33"/>
      <c r="NCV337" s="26"/>
      <c r="NCW337" s="33"/>
      <c r="NCX337" s="26"/>
      <c r="NCY337" s="33"/>
      <c r="NCZ337" s="26"/>
      <c r="NDA337" s="33"/>
      <c r="NDB337" s="26"/>
      <c r="NDC337" s="33"/>
      <c r="NDD337" s="26"/>
      <c r="NDE337" s="33"/>
      <c r="NDF337" s="26"/>
      <c r="NDG337" s="33"/>
      <c r="NDH337" s="26"/>
      <c r="NDI337" s="33"/>
      <c r="NDJ337" s="26"/>
      <c r="NDK337" s="33"/>
      <c r="NDL337" s="26"/>
      <c r="NDM337" s="33"/>
      <c r="NDN337" s="26"/>
      <c r="NDO337" s="33"/>
      <c r="NDP337" s="26"/>
      <c r="NDQ337" s="33"/>
      <c r="NDR337" s="26"/>
      <c r="NDS337" s="33"/>
      <c r="NDT337" s="26"/>
      <c r="NDU337" s="33"/>
      <c r="NDV337" s="26"/>
      <c r="NDW337" s="33"/>
      <c r="NDX337" s="26"/>
      <c r="NDY337" s="33"/>
      <c r="NDZ337" s="26"/>
      <c r="NEA337" s="33"/>
      <c r="NEB337" s="26"/>
      <c r="NEC337" s="33"/>
      <c r="NED337" s="26"/>
      <c r="NEE337" s="33"/>
      <c r="NEF337" s="26"/>
      <c r="NEG337" s="33"/>
      <c r="NEH337" s="26"/>
      <c r="NEI337" s="33"/>
      <c r="NEJ337" s="26"/>
      <c r="NEK337" s="33"/>
      <c r="NEL337" s="26"/>
      <c r="NEM337" s="33"/>
      <c r="NEN337" s="26"/>
      <c r="NEO337" s="33"/>
      <c r="NEP337" s="26"/>
      <c r="NEQ337" s="33"/>
      <c r="NER337" s="26"/>
      <c r="NES337" s="33"/>
      <c r="NET337" s="26"/>
      <c r="NEU337" s="33"/>
      <c r="NEV337" s="26"/>
      <c r="NEW337" s="33"/>
      <c r="NEX337" s="26"/>
      <c r="NEY337" s="33"/>
      <c r="NEZ337" s="26"/>
      <c r="NFA337" s="33"/>
      <c r="NFB337" s="26"/>
      <c r="NFC337" s="33"/>
      <c r="NFD337" s="26"/>
      <c r="NFE337" s="33"/>
      <c r="NFF337" s="26"/>
      <c r="NFG337" s="33"/>
      <c r="NFH337" s="26"/>
      <c r="NFI337" s="33"/>
      <c r="NFJ337" s="26"/>
      <c r="NFK337" s="33"/>
      <c r="NFL337" s="26"/>
      <c r="NFM337" s="33"/>
      <c r="NFN337" s="26"/>
      <c r="NFO337" s="33"/>
      <c r="NFP337" s="26"/>
      <c r="NFQ337" s="33"/>
      <c r="NFR337" s="26"/>
      <c r="NFS337" s="33"/>
      <c r="NFT337" s="26"/>
      <c r="NFU337" s="33"/>
      <c r="NFV337" s="26"/>
      <c r="NFW337" s="33"/>
      <c r="NFX337" s="26"/>
      <c r="NFY337" s="33"/>
      <c r="NFZ337" s="26"/>
      <c r="NGA337" s="33"/>
      <c r="NGB337" s="26"/>
      <c r="NGC337" s="33"/>
      <c r="NGD337" s="26"/>
      <c r="NGE337" s="33"/>
      <c r="NGF337" s="26"/>
      <c r="NGG337" s="33"/>
      <c r="NGH337" s="26"/>
      <c r="NGI337" s="33"/>
      <c r="NGJ337" s="26"/>
      <c r="NGK337" s="33"/>
      <c r="NGL337" s="26"/>
      <c r="NGM337" s="33"/>
      <c r="NGN337" s="26"/>
      <c r="NGO337" s="33"/>
      <c r="NGP337" s="26"/>
      <c r="NGQ337" s="33"/>
      <c r="NGR337" s="26"/>
      <c r="NGS337" s="33"/>
      <c r="NGT337" s="26"/>
      <c r="NGU337" s="33"/>
      <c r="NGV337" s="26"/>
      <c r="NGW337" s="33"/>
      <c r="NGX337" s="26"/>
      <c r="NGY337" s="33"/>
      <c r="NGZ337" s="26"/>
      <c r="NHA337" s="33"/>
      <c r="NHB337" s="26"/>
      <c r="NHC337" s="33"/>
      <c r="NHD337" s="26"/>
      <c r="NHE337" s="33"/>
      <c r="NHF337" s="26"/>
      <c r="NHG337" s="33"/>
      <c r="NHH337" s="26"/>
      <c r="NHI337" s="33"/>
      <c r="NHJ337" s="26"/>
      <c r="NHK337" s="33"/>
      <c r="NHL337" s="26"/>
      <c r="NHM337" s="33"/>
      <c r="NHN337" s="26"/>
      <c r="NHO337" s="33"/>
      <c r="NHP337" s="26"/>
      <c r="NHQ337" s="33"/>
      <c r="NHR337" s="26"/>
      <c r="NHS337" s="33"/>
      <c r="NHT337" s="26"/>
      <c r="NHU337" s="33"/>
      <c r="NHV337" s="26"/>
      <c r="NHW337" s="33"/>
      <c r="NHX337" s="26"/>
      <c r="NHY337" s="33"/>
      <c r="NHZ337" s="26"/>
      <c r="NIA337" s="33"/>
      <c r="NIB337" s="26"/>
      <c r="NIC337" s="33"/>
      <c r="NID337" s="26"/>
      <c r="NIE337" s="33"/>
      <c r="NIF337" s="26"/>
      <c r="NIG337" s="33"/>
      <c r="NIH337" s="26"/>
      <c r="NII337" s="33"/>
      <c r="NIJ337" s="26"/>
      <c r="NIK337" s="33"/>
      <c r="NIL337" s="26"/>
      <c r="NIM337" s="33"/>
      <c r="NIN337" s="26"/>
      <c r="NIO337" s="33"/>
      <c r="NIP337" s="26"/>
      <c r="NIQ337" s="33"/>
      <c r="NIR337" s="26"/>
      <c r="NIS337" s="33"/>
      <c r="NIT337" s="26"/>
      <c r="NIU337" s="33"/>
      <c r="NIV337" s="26"/>
      <c r="NIW337" s="33"/>
      <c r="NIX337" s="26"/>
      <c r="NIY337" s="33"/>
      <c r="NIZ337" s="26"/>
      <c r="NJA337" s="33"/>
      <c r="NJB337" s="26"/>
      <c r="NJC337" s="33"/>
      <c r="NJD337" s="26"/>
      <c r="NJE337" s="33"/>
      <c r="NJF337" s="26"/>
      <c r="NJG337" s="33"/>
      <c r="NJH337" s="26"/>
      <c r="NJI337" s="33"/>
      <c r="NJJ337" s="26"/>
      <c r="NJK337" s="33"/>
      <c r="NJL337" s="26"/>
      <c r="NJM337" s="33"/>
      <c r="NJN337" s="26"/>
      <c r="NJO337" s="33"/>
      <c r="NJP337" s="26"/>
      <c r="NJQ337" s="33"/>
      <c r="NJR337" s="26"/>
      <c r="NJS337" s="33"/>
      <c r="NJT337" s="26"/>
      <c r="NJU337" s="33"/>
      <c r="NJV337" s="26"/>
      <c r="NJW337" s="33"/>
      <c r="NJX337" s="26"/>
      <c r="NJY337" s="33"/>
      <c r="NJZ337" s="26"/>
      <c r="NKA337" s="33"/>
      <c r="NKB337" s="26"/>
      <c r="NKC337" s="33"/>
      <c r="NKD337" s="26"/>
      <c r="NKE337" s="33"/>
      <c r="NKF337" s="26"/>
      <c r="NKG337" s="33"/>
      <c r="NKH337" s="26"/>
      <c r="NKI337" s="33"/>
      <c r="NKJ337" s="26"/>
      <c r="NKK337" s="33"/>
      <c r="NKL337" s="26"/>
      <c r="NKM337" s="33"/>
      <c r="NKN337" s="26"/>
      <c r="NKO337" s="33"/>
      <c r="NKP337" s="26"/>
      <c r="NKQ337" s="33"/>
      <c r="NKR337" s="26"/>
      <c r="NKS337" s="33"/>
      <c r="NKT337" s="26"/>
      <c r="NKU337" s="33"/>
      <c r="NKV337" s="26"/>
      <c r="NKW337" s="33"/>
      <c r="NKX337" s="26"/>
      <c r="NKY337" s="33"/>
      <c r="NKZ337" s="26"/>
      <c r="NLA337" s="33"/>
      <c r="NLB337" s="26"/>
      <c r="NLC337" s="33"/>
      <c r="NLD337" s="26"/>
      <c r="NLE337" s="33"/>
      <c r="NLF337" s="26"/>
      <c r="NLG337" s="33"/>
      <c r="NLH337" s="26"/>
      <c r="NLI337" s="33"/>
      <c r="NLJ337" s="26"/>
      <c r="NLK337" s="33"/>
      <c r="NLL337" s="26"/>
      <c r="NLM337" s="33"/>
      <c r="NLN337" s="26"/>
      <c r="NLO337" s="33"/>
      <c r="NLP337" s="26"/>
      <c r="NLQ337" s="33"/>
      <c r="NLR337" s="26"/>
      <c r="NLS337" s="33"/>
      <c r="NLT337" s="26"/>
      <c r="NLU337" s="33"/>
      <c r="NLV337" s="26"/>
      <c r="NLW337" s="33"/>
      <c r="NLX337" s="26"/>
      <c r="NLY337" s="33"/>
      <c r="NLZ337" s="26"/>
      <c r="NMA337" s="33"/>
      <c r="NMB337" s="26"/>
      <c r="NMC337" s="33"/>
      <c r="NMD337" s="26"/>
      <c r="NME337" s="33"/>
      <c r="NMF337" s="26"/>
      <c r="NMG337" s="33"/>
      <c r="NMH337" s="26"/>
      <c r="NMI337" s="33"/>
      <c r="NMJ337" s="26"/>
      <c r="NMK337" s="33"/>
      <c r="NML337" s="26"/>
      <c r="NMM337" s="33"/>
      <c r="NMN337" s="26"/>
      <c r="NMO337" s="33"/>
      <c r="NMP337" s="26"/>
      <c r="NMQ337" s="33"/>
      <c r="NMR337" s="26"/>
      <c r="NMS337" s="33"/>
      <c r="NMT337" s="26"/>
      <c r="NMU337" s="33"/>
      <c r="NMV337" s="26"/>
      <c r="NMW337" s="33"/>
      <c r="NMX337" s="26"/>
      <c r="NMY337" s="33"/>
      <c r="NMZ337" s="26"/>
      <c r="NNA337" s="33"/>
      <c r="NNB337" s="26"/>
      <c r="NNC337" s="33"/>
      <c r="NND337" s="26"/>
      <c r="NNE337" s="33"/>
      <c r="NNF337" s="26"/>
      <c r="NNG337" s="33"/>
      <c r="NNH337" s="26"/>
      <c r="NNI337" s="33"/>
      <c r="NNJ337" s="26"/>
      <c r="NNK337" s="33"/>
      <c r="NNL337" s="26"/>
      <c r="NNM337" s="33"/>
      <c r="NNN337" s="26"/>
      <c r="NNO337" s="33"/>
      <c r="NNP337" s="26"/>
      <c r="NNQ337" s="33"/>
      <c r="NNR337" s="26"/>
      <c r="NNS337" s="33"/>
      <c r="NNT337" s="26"/>
      <c r="NNU337" s="33"/>
      <c r="NNV337" s="26"/>
      <c r="NNW337" s="33"/>
      <c r="NNX337" s="26"/>
      <c r="NNY337" s="33"/>
      <c r="NNZ337" s="26"/>
      <c r="NOA337" s="33"/>
      <c r="NOB337" s="26"/>
      <c r="NOC337" s="33"/>
      <c r="NOD337" s="26"/>
      <c r="NOE337" s="33"/>
      <c r="NOF337" s="26"/>
      <c r="NOG337" s="33"/>
      <c r="NOH337" s="26"/>
      <c r="NOI337" s="33"/>
      <c r="NOJ337" s="26"/>
      <c r="NOK337" s="33"/>
      <c r="NOL337" s="26"/>
      <c r="NOM337" s="33"/>
      <c r="NON337" s="26"/>
      <c r="NOO337" s="33"/>
      <c r="NOP337" s="26"/>
      <c r="NOQ337" s="33"/>
      <c r="NOR337" s="26"/>
      <c r="NOS337" s="33"/>
      <c r="NOT337" s="26"/>
      <c r="NOU337" s="33"/>
      <c r="NOV337" s="26"/>
      <c r="NOW337" s="33"/>
      <c r="NOX337" s="26"/>
      <c r="NOY337" s="33"/>
      <c r="NOZ337" s="26"/>
      <c r="NPA337" s="33"/>
      <c r="NPB337" s="26"/>
      <c r="NPC337" s="33"/>
      <c r="NPD337" s="26"/>
      <c r="NPE337" s="33"/>
      <c r="NPF337" s="26"/>
      <c r="NPG337" s="33"/>
      <c r="NPH337" s="26"/>
      <c r="NPI337" s="33"/>
      <c r="NPJ337" s="26"/>
      <c r="NPK337" s="33"/>
      <c r="NPL337" s="26"/>
      <c r="NPM337" s="33"/>
      <c r="NPN337" s="26"/>
      <c r="NPO337" s="33"/>
      <c r="NPP337" s="26"/>
      <c r="NPQ337" s="33"/>
      <c r="NPR337" s="26"/>
      <c r="NPS337" s="33"/>
      <c r="NPT337" s="26"/>
      <c r="NPU337" s="33"/>
      <c r="NPV337" s="26"/>
      <c r="NPW337" s="33"/>
      <c r="NPX337" s="26"/>
      <c r="NPY337" s="33"/>
      <c r="NPZ337" s="26"/>
      <c r="NQA337" s="33"/>
      <c r="NQB337" s="26"/>
      <c r="NQC337" s="33"/>
      <c r="NQD337" s="26"/>
      <c r="NQE337" s="33"/>
      <c r="NQF337" s="26"/>
      <c r="NQG337" s="33"/>
      <c r="NQH337" s="26"/>
      <c r="NQI337" s="33"/>
      <c r="NQJ337" s="26"/>
      <c r="NQK337" s="33"/>
      <c r="NQL337" s="26"/>
      <c r="NQM337" s="33"/>
      <c r="NQN337" s="26"/>
      <c r="NQO337" s="33"/>
      <c r="NQP337" s="26"/>
      <c r="NQQ337" s="33"/>
      <c r="NQR337" s="26"/>
      <c r="NQS337" s="33"/>
      <c r="NQT337" s="26"/>
      <c r="NQU337" s="33"/>
      <c r="NQV337" s="26"/>
      <c r="NQW337" s="33"/>
      <c r="NQX337" s="26"/>
      <c r="NQY337" s="33"/>
      <c r="NQZ337" s="26"/>
      <c r="NRA337" s="33"/>
      <c r="NRB337" s="26"/>
      <c r="NRC337" s="33"/>
      <c r="NRD337" s="26"/>
      <c r="NRE337" s="33"/>
      <c r="NRF337" s="26"/>
      <c r="NRG337" s="33"/>
      <c r="NRH337" s="26"/>
      <c r="NRI337" s="33"/>
      <c r="NRJ337" s="26"/>
      <c r="NRK337" s="33"/>
      <c r="NRL337" s="26"/>
      <c r="NRM337" s="33"/>
      <c r="NRN337" s="26"/>
      <c r="NRO337" s="33"/>
      <c r="NRP337" s="26"/>
      <c r="NRQ337" s="33"/>
      <c r="NRR337" s="26"/>
      <c r="NRS337" s="33"/>
      <c r="NRT337" s="26"/>
      <c r="NRU337" s="33"/>
      <c r="NRV337" s="26"/>
      <c r="NRW337" s="33"/>
      <c r="NRX337" s="26"/>
      <c r="NRY337" s="33"/>
      <c r="NRZ337" s="26"/>
      <c r="NSA337" s="33"/>
      <c r="NSB337" s="26"/>
      <c r="NSC337" s="33"/>
      <c r="NSD337" s="26"/>
      <c r="NSE337" s="33"/>
      <c r="NSF337" s="26"/>
      <c r="NSG337" s="33"/>
      <c r="NSH337" s="26"/>
      <c r="NSI337" s="33"/>
      <c r="NSJ337" s="26"/>
      <c r="NSK337" s="33"/>
      <c r="NSL337" s="26"/>
      <c r="NSM337" s="33"/>
      <c r="NSN337" s="26"/>
      <c r="NSO337" s="33"/>
      <c r="NSP337" s="26"/>
      <c r="NSQ337" s="33"/>
      <c r="NSR337" s="26"/>
      <c r="NSS337" s="33"/>
      <c r="NST337" s="26"/>
      <c r="NSU337" s="33"/>
      <c r="NSV337" s="26"/>
      <c r="NSW337" s="33"/>
      <c r="NSX337" s="26"/>
      <c r="NSY337" s="33"/>
      <c r="NSZ337" s="26"/>
      <c r="NTA337" s="33"/>
      <c r="NTB337" s="26"/>
      <c r="NTC337" s="33"/>
      <c r="NTD337" s="26"/>
      <c r="NTE337" s="33"/>
      <c r="NTF337" s="26"/>
      <c r="NTG337" s="33"/>
      <c r="NTH337" s="26"/>
      <c r="NTI337" s="33"/>
      <c r="NTJ337" s="26"/>
      <c r="NTK337" s="33"/>
      <c r="NTL337" s="26"/>
      <c r="NTM337" s="33"/>
      <c r="NTN337" s="26"/>
      <c r="NTO337" s="33"/>
      <c r="NTP337" s="26"/>
      <c r="NTQ337" s="33"/>
      <c r="NTR337" s="26"/>
      <c r="NTS337" s="33"/>
      <c r="NTT337" s="26"/>
      <c r="NTU337" s="33"/>
      <c r="NTV337" s="26"/>
      <c r="NTW337" s="33"/>
      <c r="NTX337" s="26"/>
      <c r="NTY337" s="33"/>
      <c r="NTZ337" s="26"/>
      <c r="NUA337" s="33"/>
      <c r="NUB337" s="26"/>
      <c r="NUC337" s="33"/>
      <c r="NUD337" s="26"/>
      <c r="NUE337" s="33"/>
      <c r="NUF337" s="26"/>
      <c r="NUG337" s="33"/>
      <c r="NUH337" s="26"/>
      <c r="NUI337" s="33"/>
      <c r="NUJ337" s="26"/>
      <c r="NUK337" s="33"/>
      <c r="NUL337" s="26"/>
      <c r="NUM337" s="33"/>
      <c r="NUN337" s="26"/>
      <c r="NUO337" s="33"/>
      <c r="NUP337" s="26"/>
      <c r="NUQ337" s="33"/>
      <c r="NUR337" s="26"/>
      <c r="NUS337" s="33"/>
      <c r="NUT337" s="26"/>
      <c r="NUU337" s="33"/>
      <c r="NUV337" s="26"/>
      <c r="NUW337" s="33"/>
      <c r="NUX337" s="26"/>
      <c r="NUY337" s="33"/>
      <c r="NUZ337" s="26"/>
      <c r="NVA337" s="33"/>
      <c r="NVB337" s="26"/>
      <c r="NVC337" s="33"/>
      <c r="NVD337" s="26"/>
      <c r="NVE337" s="33"/>
      <c r="NVF337" s="26"/>
      <c r="NVG337" s="33"/>
      <c r="NVH337" s="26"/>
      <c r="NVI337" s="33"/>
      <c r="NVJ337" s="26"/>
      <c r="NVK337" s="33"/>
      <c r="NVL337" s="26"/>
      <c r="NVM337" s="33"/>
      <c r="NVN337" s="26"/>
      <c r="NVO337" s="33"/>
      <c r="NVP337" s="26"/>
      <c r="NVQ337" s="33"/>
      <c r="NVR337" s="26"/>
      <c r="NVS337" s="33"/>
      <c r="NVT337" s="26"/>
      <c r="NVU337" s="33"/>
      <c r="NVV337" s="26"/>
      <c r="NVW337" s="33"/>
      <c r="NVX337" s="26"/>
      <c r="NVY337" s="33"/>
      <c r="NVZ337" s="26"/>
      <c r="NWA337" s="33"/>
      <c r="NWB337" s="26"/>
      <c r="NWC337" s="33"/>
      <c r="NWD337" s="26"/>
      <c r="NWE337" s="33"/>
      <c r="NWF337" s="26"/>
      <c r="NWG337" s="33"/>
      <c r="NWH337" s="26"/>
      <c r="NWI337" s="33"/>
      <c r="NWJ337" s="26"/>
      <c r="NWK337" s="33"/>
      <c r="NWL337" s="26"/>
      <c r="NWM337" s="33"/>
      <c r="NWN337" s="26"/>
      <c r="NWO337" s="33"/>
      <c r="NWP337" s="26"/>
      <c r="NWQ337" s="33"/>
      <c r="NWR337" s="26"/>
      <c r="NWS337" s="33"/>
      <c r="NWT337" s="26"/>
      <c r="NWU337" s="33"/>
      <c r="NWV337" s="26"/>
      <c r="NWW337" s="33"/>
      <c r="NWX337" s="26"/>
      <c r="NWY337" s="33"/>
      <c r="NWZ337" s="26"/>
      <c r="NXA337" s="33"/>
      <c r="NXB337" s="26"/>
      <c r="NXC337" s="33"/>
      <c r="NXD337" s="26"/>
      <c r="NXE337" s="33"/>
      <c r="NXF337" s="26"/>
      <c r="NXG337" s="33"/>
      <c r="NXH337" s="26"/>
      <c r="NXI337" s="33"/>
      <c r="NXJ337" s="26"/>
      <c r="NXK337" s="33"/>
      <c r="NXL337" s="26"/>
      <c r="NXM337" s="33"/>
      <c r="NXN337" s="26"/>
      <c r="NXO337" s="33"/>
      <c r="NXP337" s="26"/>
      <c r="NXQ337" s="33"/>
      <c r="NXR337" s="26"/>
      <c r="NXS337" s="33"/>
      <c r="NXT337" s="26"/>
      <c r="NXU337" s="33"/>
      <c r="NXV337" s="26"/>
      <c r="NXW337" s="33"/>
      <c r="NXX337" s="26"/>
      <c r="NXY337" s="33"/>
      <c r="NXZ337" s="26"/>
      <c r="NYA337" s="33"/>
      <c r="NYB337" s="26"/>
      <c r="NYC337" s="33"/>
      <c r="NYD337" s="26"/>
      <c r="NYE337" s="33"/>
      <c r="NYF337" s="26"/>
      <c r="NYG337" s="33"/>
      <c r="NYH337" s="26"/>
      <c r="NYI337" s="33"/>
      <c r="NYJ337" s="26"/>
      <c r="NYK337" s="33"/>
      <c r="NYL337" s="26"/>
      <c r="NYM337" s="33"/>
      <c r="NYN337" s="26"/>
      <c r="NYO337" s="33"/>
      <c r="NYP337" s="26"/>
      <c r="NYQ337" s="33"/>
      <c r="NYR337" s="26"/>
      <c r="NYS337" s="33"/>
      <c r="NYT337" s="26"/>
      <c r="NYU337" s="33"/>
      <c r="NYV337" s="26"/>
      <c r="NYW337" s="33"/>
      <c r="NYX337" s="26"/>
      <c r="NYY337" s="33"/>
      <c r="NYZ337" s="26"/>
      <c r="NZA337" s="33"/>
      <c r="NZB337" s="26"/>
      <c r="NZC337" s="33"/>
      <c r="NZD337" s="26"/>
      <c r="NZE337" s="33"/>
      <c r="NZF337" s="26"/>
      <c r="NZG337" s="33"/>
      <c r="NZH337" s="26"/>
      <c r="NZI337" s="33"/>
      <c r="NZJ337" s="26"/>
      <c r="NZK337" s="33"/>
      <c r="NZL337" s="26"/>
      <c r="NZM337" s="33"/>
      <c r="NZN337" s="26"/>
      <c r="NZO337" s="33"/>
      <c r="NZP337" s="26"/>
      <c r="NZQ337" s="33"/>
      <c r="NZR337" s="26"/>
      <c r="NZS337" s="33"/>
      <c r="NZT337" s="26"/>
      <c r="NZU337" s="33"/>
      <c r="NZV337" s="26"/>
      <c r="NZW337" s="33"/>
      <c r="NZX337" s="26"/>
      <c r="NZY337" s="33"/>
      <c r="NZZ337" s="26"/>
      <c r="OAA337" s="33"/>
      <c r="OAB337" s="26"/>
      <c r="OAC337" s="33"/>
      <c r="OAD337" s="26"/>
      <c r="OAE337" s="33"/>
      <c r="OAF337" s="26"/>
      <c r="OAG337" s="33"/>
      <c r="OAH337" s="26"/>
      <c r="OAI337" s="33"/>
      <c r="OAJ337" s="26"/>
      <c r="OAK337" s="33"/>
      <c r="OAL337" s="26"/>
      <c r="OAM337" s="33"/>
      <c r="OAN337" s="26"/>
      <c r="OAO337" s="33"/>
      <c r="OAP337" s="26"/>
      <c r="OAQ337" s="33"/>
      <c r="OAR337" s="26"/>
      <c r="OAS337" s="33"/>
      <c r="OAT337" s="26"/>
      <c r="OAU337" s="33"/>
      <c r="OAV337" s="26"/>
      <c r="OAW337" s="33"/>
      <c r="OAX337" s="26"/>
      <c r="OAY337" s="33"/>
      <c r="OAZ337" s="26"/>
      <c r="OBA337" s="33"/>
      <c r="OBB337" s="26"/>
      <c r="OBC337" s="33"/>
      <c r="OBD337" s="26"/>
      <c r="OBE337" s="33"/>
      <c r="OBF337" s="26"/>
      <c r="OBG337" s="33"/>
      <c r="OBH337" s="26"/>
      <c r="OBI337" s="33"/>
      <c r="OBJ337" s="26"/>
      <c r="OBK337" s="33"/>
      <c r="OBL337" s="26"/>
      <c r="OBM337" s="33"/>
      <c r="OBN337" s="26"/>
      <c r="OBO337" s="33"/>
      <c r="OBP337" s="26"/>
      <c r="OBQ337" s="33"/>
      <c r="OBR337" s="26"/>
      <c r="OBS337" s="33"/>
      <c r="OBT337" s="26"/>
      <c r="OBU337" s="33"/>
      <c r="OBV337" s="26"/>
      <c r="OBW337" s="33"/>
      <c r="OBX337" s="26"/>
      <c r="OBY337" s="33"/>
      <c r="OBZ337" s="26"/>
      <c r="OCA337" s="33"/>
      <c r="OCB337" s="26"/>
      <c r="OCC337" s="33"/>
      <c r="OCD337" s="26"/>
      <c r="OCE337" s="33"/>
      <c r="OCF337" s="26"/>
      <c r="OCG337" s="33"/>
      <c r="OCH337" s="26"/>
      <c r="OCI337" s="33"/>
      <c r="OCJ337" s="26"/>
      <c r="OCK337" s="33"/>
      <c r="OCL337" s="26"/>
      <c r="OCM337" s="33"/>
      <c r="OCN337" s="26"/>
      <c r="OCO337" s="33"/>
      <c r="OCP337" s="26"/>
      <c r="OCQ337" s="33"/>
      <c r="OCR337" s="26"/>
      <c r="OCS337" s="33"/>
      <c r="OCT337" s="26"/>
      <c r="OCU337" s="33"/>
      <c r="OCV337" s="26"/>
      <c r="OCW337" s="33"/>
      <c r="OCX337" s="26"/>
      <c r="OCY337" s="33"/>
      <c r="OCZ337" s="26"/>
      <c r="ODA337" s="33"/>
      <c r="ODB337" s="26"/>
      <c r="ODC337" s="33"/>
      <c r="ODD337" s="26"/>
      <c r="ODE337" s="33"/>
      <c r="ODF337" s="26"/>
      <c r="ODG337" s="33"/>
      <c r="ODH337" s="26"/>
      <c r="ODI337" s="33"/>
      <c r="ODJ337" s="26"/>
      <c r="ODK337" s="33"/>
      <c r="ODL337" s="26"/>
      <c r="ODM337" s="33"/>
      <c r="ODN337" s="26"/>
      <c r="ODO337" s="33"/>
      <c r="ODP337" s="26"/>
      <c r="ODQ337" s="33"/>
      <c r="ODR337" s="26"/>
      <c r="ODS337" s="33"/>
      <c r="ODT337" s="26"/>
      <c r="ODU337" s="33"/>
      <c r="ODV337" s="26"/>
      <c r="ODW337" s="33"/>
      <c r="ODX337" s="26"/>
      <c r="ODY337" s="33"/>
      <c r="ODZ337" s="26"/>
      <c r="OEA337" s="33"/>
      <c r="OEB337" s="26"/>
      <c r="OEC337" s="33"/>
      <c r="OED337" s="26"/>
      <c r="OEE337" s="33"/>
      <c r="OEF337" s="26"/>
      <c r="OEG337" s="33"/>
      <c r="OEH337" s="26"/>
      <c r="OEI337" s="33"/>
      <c r="OEJ337" s="26"/>
      <c r="OEK337" s="33"/>
      <c r="OEL337" s="26"/>
      <c r="OEM337" s="33"/>
      <c r="OEN337" s="26"/>
      <c r="OEO337" s="33"/>
      <c r="OEP337" s="26"/>
      <c r="OEQ337" s="33"/>
      <c r="OER337" s="26"/>
      <c r="OES337" s="33"/>
      <c r="OET337" s="26"/>
      <c r="OEU337" s="33"/>
      <c r="OEV337" s="26"/>
      <c r="OEW337" s="33"/>
      <c r="OEX337" s="26"/>
      <c r="OEY337" s="33"/>
      <c r="OEZ337" s="26"/>
      <c r="OFA337" s="33"/>
      <c r="OFB337" s="26"/>
      <c r="OFC337" s="33"/>
      <c r="OFD337" s="26"/>
      <c r="OFE337" s="33"/>
      <c r="OFF337" s="26"/>
      <c r="OFG337" s="33"/>
      <c r="OFH337" s="26"/>
      <c r="OFI337" s="33"/>
      <c r="OFJ337" s="26"/>
      <c r="OFK337" s="33"/>
      <c r="OFL337" s="26"/>
      <c r="OFM337" s="33"/>
      <c r="OFN337" s="26"/>
      <c r="OFO337" s="33"/>
      <c r="OFP337" s="26"/>
      <c r="OFQ337" s="33"/>
      <c r="OFR337" s="26"/>
      <c r="OFS337" s="33"/>
      <c r="OFT337" s="26"/>
      <c r="OFU337" s="33"/>
      <c r="OFV337" s="26"/>
      <c r="OFW337" s="33"/>
      <c r="OFX337" s="26"/>
      <c r="OFY337" s="33"/>
      <c r="OFZ337" s="26"/>
      <c r="OGA337" s="33"/>
      <c r="OGB337" s="26"/>
      <c r="OGC337" s="33"/>
      <c r="OGD337" s="26"/>
      <c r="OGE337" s="33"/>
      <c r="OGF337" s="26"/>
      <c r="OGG337" s="33"/>
      <c r="OGH337" s="26"/>
      <c r="OGI337" s="33"/>
      <c r="OGJ337" s="26"/>
      <c r="OGK337" s="33"/>
      <c r="OGL337" s="26"/>
      <c r="OGM337" s="33"/>
      <c r="OGN337" s="26"/>
      <c r="OGO337" s="33"/>
      <c r="OGP337" s="26"/>
      <c r="OGQ337" s="33"/>
      <c r="OGR337" s="26"/>
      <c r="OGS337" s="33"/>
      <c r="OGT337" s="26"/>
      <c r="OGU337" s="33"/>
      <c r="OGV337" s="26"/>
      <c r="OGW337" s="33"/>
      <c r="OGX337" s="26"/>
      <c r="OGY337" s="33"/>
      <c r="OGZ337" s="26"/>
      <c r="OHA337" s="33"/>
      <c r="OHB337" s="26"/>
      <c r="OHC337" s="33"/>
      <c r="OHD337" s="26"/>
      <c r="OHE337" s="33"/>
      <c r="OHF337" s="26"/>
      <c r="OHG337" s="33"/>
      <c r="OHH337" s="26"/>
      <c r="OHI337" s="33"/>
      <c r="OHJ337" s="26"/>
      <c r="OHK337" s="33"/>
      <c r="OHL337" s="26"/>
      <c r="OHM337" s="33"/>
      <c r="OHN337" s="26"/>
      <c r="OHO337" s="33"/>
      <c r="OHP337" s="26"/>
      <c r="OHQ337" s="33"/>
      <c r="OHR337" s="26"/>
      <c r="OHS337" s="33"/>
      <c r="OHT337" s="26"/>
      <c r="OHU337" s="33"/>
      <c r="OHV337" s="26"/>
      <c r="OHW337" s="33"/>
      <c r="OHX337" s="26"/>
      <c r="OHY337" s="33"/>
      <c r="OHZ337" s="26"/>
      <c r="OIA337" s="33"/>
      <c r="OIB337" s="26"/>
      <c r="OIC337" s="33"/>
      <c r="OID337" s="26"/>
      <c r="OIE337" s="33"/>
      <c r="OIF337" s="26"/>
      <c r="OIG337" s="33"/>
      <c r="OIH337" s="26"/>
      <c r="OII337" s="33"/>
      <c r="OIJ337" s="26"/>
      <c r="OIK337" s="33"/>
      <c r="OIL337" s="26"/>
      <c r="OIM337" s="33"/>
      <c r="OIN337" s="26"/>
      <c r="OIO337" s="33"/>
      <c r="OIP337" s="26"/>
      <c r="OIQ337" s="33"/>
      <c r="OIR337" s="26"/>
      <c r="OIS337" s="33"/>
      <c r="OIT337" s="26"/>
      <c r="OIU337" s="33"/>
      <c r="OIV337" s="26"/>
      <c r="OIW337" s="33"/>
      <c r="OIX337" s="26"/>
      <c r="OIY337" s="33"/>
      <c r="OIZ337" s="26"/>
      <c r="OJA337" s="33"/>
      <c r="OJB337" s="26"/>
      <c r="OJC337" s="33"/>
      <c r="OJD337" s="26"/>
      <c r="OJE337" s="33"/>
      <c r="OJF337" s="26"/>
      <c r="OJG337" s="33"/>
      <c r="OJH337" s="26"/>
      <c r="OJI337" s="33"/>
      <c r="OJJ337" s="26"/>
      <c r="OJK337" s="33"/>
      <c r="OJL337" s="26"/>
      <c r="OJM337" s="33"/>
      <c r="OJN337" s="26"/>
      <c r="OJO337" s="33"/>
      <c r="OJP337" s="26"/>
      <c r="OJQ337" s="33"/>
      <c r="OJR337" s="26"/>
      <c r="OJS337" s="33"/>
      <c r="OJT337" s="26"/>
      <c r="OJU337" s="33"/>
      <c r="OJV337" s="26"/>
      <c r="OJW337" s="33"/>
      <c r="OJX337" s="26"/>
      <c r="OJY337" s="33"/>
      <c r="OJZ337" s="26"/>
      <c r="OKA337" s="33"/>
      <c r="OKB337" s="26"/>
      <c r="OKC337" s="33"/>
      <c r="OKD337" s="26"/>
      <c r="OKE337" s="33"/>
      <c r="OKF337" s="26"/>
      <c r="OKG337" s="33"/>
      <c r="OKH337" s="26"/>
      <c r="OKI337" s="33"/>
      <c r="OKJ337" s="26"/>
      <c r="OKK337" s="33"/>
      <c r="OKL337" s="26"/>
      <c r="OKM337" s="33"/>
      <c r="OKN337" s="26"/>
      <c r="OKO337" s="33"/>
      <c r="OKP337" s="26"/>
      <c r="OKQ337" s="33"/>
      <c r="OKR337" s="26"/>
      <c r="OKS337" s="33"/>
      <c r="OKT337" s="26"/>
      <c r="OKU337" s="33"/>
      <c r="OKV337" s="26"/>
      <c r="OKW337" s="33"/>
      <c r="OKX337" s="26"/>
      <c r="OKY337" s="33"/>
      <c r="OKZ337" s="26"/>
      <c r="OLA337" s="33"/>
      <c r="OLB337" s="26"/>
      <c r="OLC337" s="33"/>
      <c r="OLD337" s="26"/>
      <c r="OLE337" s="33"/>
      <c r="OLF337" s="26"/>
      <c r="OLG337" s="33"/>
      <c r="OLH337" s="26"/>
      <c r="OLI337" s="33"/>
      <c r="OLJ337" s="26"/>
      <c r="OLK337" s="33"/>
      <c r="OLL337" s="26"/>
      <c r="OLM337" s="33"/>
      <c r="OLN337" s="26"/>
      <c r="OLO337" s="33"/>
      <c r="OLP337" s="26"/>
      <c r="OLQ337" s="33"/>
      <c r="OLR337" s="26"/>
      <c r="OLS337" s="33"/>
      <c r="OLT337" s="26"/>
      <c r="OLU337" s="33"/>
      <c r="OLV337" s="26"/>
      <c r="OLW337" s="33"/>
      <c r="OLX337" s="26"/>
      <c r="OLY337" s="33"/>
      <c r="OLZ337" s="26"/>
      <c r="OMA337" s="33"/>
      <c r="OMB337" s="26"/>
      <c r="OMC337" s="33"/>
      <c r="OMD337" s="26"/>
      <c r="OME337" s="33"/>
      <c r="OMF337" s="26"/>
      <c r="OMG337" s="33"/>
      <c r="OMH337" s="26"/>
      <c r="OMI337" s="33"/>
      <c r="OMJ337" s="26"/>
      <c r="OMK337" s="33"/>
      <c r="OML337" s="26"/>
      <c r="OMM337" s="33"/>
      <c r="OMN337" s="26"/>
      <c r="OMO337" s="33"/>
      <c r="OMP337" s="26"/>
      <c r="OMQ337" s="33"/>
      <c r="OMR337" s="26"/>
      <c r="OMS337" s="33"/>
      <c r="OMT337" s="26"/>
      <c r="OMU337" s="33"/>
      <c r="OMV337" s="26"/>
      <c r="OMW337" s="33"/>
      <c r="OMX337" s="26"/>
      <c r="OMY337" s="33"/>
      <c r="OMZ337" s="26"/>
      <c r="ONA337" s="33"/>
      <c r="ONB337" s="26"/>
      <c r="ONC337" s="33"/>
      <c r="OND337" s="26"/>
      <c r="ONE337" s="33"/>
      <c r="ONF337" s="26"/>
      <c r="ONG337" s="33"/>
      <c r="ONH337" s="26"/>
      <c r="ONI337" s="33"/>
      <c r="ONJ337" s="26"/>
      <c r="ONK337" s="33"/>
      <c r="ONL337" s="26"/>
      <c r="ONM337" s="33"/>
      <c r="ONN337" s="26"/>
      <c r="ONO337" s="33"/>
      <c r="ONP337" s="26"/>
      <c r="ONQ337" s="33"/>
      <c r="ONR337" s="26"/>
      <c r="ONS337" s="33"/>
      <c r="ONT337" s="26"/>
      <c r="ONU337" s="33"/>
      <c r="ONV337" s="26"/>
      <c r="ONW337" s="33"/>
      <c r="ONX337" s="26"/>
      <c r="ONY337" s="33"/>
      <c r="ONZ337" s="26"/>
      <c r="OOA337" s="33"/>
      <c r="OOB337" s="26"/>
      <c r="OOC337" s="33"/>
      <c r="OOD337" s="26"/>
      <c r="OOE337" s="33"/>
      <c r="OOF337" s="26"/>
      <c r="OOG337" s="33"/>
      <c r="OOH337" s="26"/>
      <c r="OOI337" s="33"/>
      <c r="OOJ337" s="26"/>
      <c r="OOK337" s="33"/>
      <c r="OOL337" s="26"/>
      <c r="OOM337" s="33"/>
      <c r="OON337" s="26"/>
      <c r="OOO337" s="33"/>
      <c r="OOP337" s="26"/>
      <c r="OOQ337" s="33"/>
      <c r="OOR337" s="26"/>
      <c r="OOS337" s="33"/>
      <c r="OOT337" s="26"/>
      <c r="OOU337" s="33"/>
      <c r="OOV337" s="26"/>
      <c r="OOW337" s="33"/>
      <c r="OOX337" s="26"/>
      <c r="OOY337" s="33"/>
      <c r="OOZ337" s="26"/>
      <c r="OPA337" s="33"/>
      <c r="OPB337" s="26"/>
      <c r="OPC337" s="33"/>
      <c r="OPD337" s="26"/>
      <c r="OPE337" s="33"/>
      <c r="OPF337" s="26"/>
      <c r="OPG337" s="33"/>
      <c r="OPH337" s="26"/>
      <c r="OPI337" s="33"/>
      <c r="OPJ337" s="26"/>
      <c r="OPK337" s="33"/>
      <c r="OPL337" s="26"/>
      <c r="OPM337" s="33"/>
      <c r="OPN337" s="26"/>
      <c r="OPO337" s="33"/>
      <c r="OPP337" s="26"/>
      <c r="OPQ337" s="33"/>
      <c r="OPR337" s="26"/>
      <c r="OPS337" s="33"/>
      <c r="OPT337" s="26"/>
      <c r="OPU337" s="33"/>
      <c r="OPV337" s="26"/>
      <c r="OPW337" s="33"/>
      <c r="OPX337" s="26"/>
      <c r="OPY337" s="33"/>
      <c r="OPZ337" s="26"/>
      <c r="OQA337" s="33"/>
      <c r="OQB337" s="26"/>
      <c r="OQC337" s="33"/>
      <c r="OQD337" s="26"/>
      <c r="OQE337" s="33"/>
      <c r="OQF337" s="26"/>
      <c r="OQG337" s="33"/>
      <c r="OQH337" s="26"/>
      <c r="OQI337" s="33"/>
      <c r="OQJ337" s="26"/>
      <c r="OQK337" s="33"/>
      <c r="OQL337" s="26"/>
      <c r="OQM337" s="33"/>
      <c r="OQN337" s="26"/>
      <c r="OQO337" s="33"/>
      <c r="OQP337" s="26"/>
      <c r="OQQ337" s="33"/>
      <c r="OQR337" s="26"/>
      <c r="OQS337" s="33"/>
      <c r="OQT337" s="26"/>
      <c r="OQU337" s="33"/>
      <c r="OQV337" s="26"/>
      <c r="OQW337" s="33"/>
      <c r="OQX337" s="26"/>
      <c r="OQY337" s="33"/>
      <c r="OQZ337" s="26"/>
      <c r="ORA337" s="33"/>
      <c r="ORB337" s="26"/>
      <c r="ORC337" s="33"/>
      <c r="ORD337" s="26"/>
      <c r="ORE337" s="33"/>
      <c r="ORF337" s="26"/>
      <c r="ORG337" s="33"/>
      <c r="ORH337" s="26"/>
      <c r="ORI337" s="33"/>
      <c r="ORJ337" s="26"/>
      <c r="ORK337" s="33"/>
      <c r="ORL337" s="26"/>
      <c r="ORM337" s="33"/>
      <c r="ORN337" s="26"/>
      <c r="ORO337" s="33"/>
      <c r="ORP337" s="26"/>
      <c r="ORQ337" s="33"/>
      <c r="ORR337" s="26"/>
      <c r="ORS337" s="33"/>
      <c r="ORT337" s="26"/>
      <c r="ORU337" s="33"/>
      <c r="ORV337" s="26"/>
      <c r="ORW337" s="33"/>
      <c r="ORX337" s="26"/>
      <c r="ORY337" s="33"/>
      <c r="ORZ337" s="26"/>
      <c r="OSA337" s="33"/>
      <c r="OSB337" s="26"/>
      <c r="OSC337" s="33"/>
      <c r="OSD337" s="26"/>
      <c r="OSE337" s="33"/>
      <c r="OSF337" s="26"/>
      <c r="OSG337" s="33"/>
      <c r="OSH337" s="26"/>
      <c r="OSI337" s="33"/>
      <c r="OSJ337" s="26"/>
      <c r="OSK337" s="33"/>
      <c r="OSL337" s="26"/>
      <c r="OSM337" s="33"/>
      <c r="OSN337" s="26"/>
      <c r="OSO337" s="33"/>
      <c r="OSP337" s="26"/>
      <c r="OSQ337" s="33"/>
      <c r="OSR337" s="26"/>
      <c r="OSS337" s="33"/>
      <c r="OST337" s="26"/>
      <c r="OSU337" s="33"/>
      <c r="OSV337" s="26"/>
      <c r="OSW337" s="33"/>
      <c r="OSX337" s="26"/>
      <c r="OSY337" s="33"/>
      <c r="OSZ337" s="26"/>
      <c r="OTA337" s="33"/>
      <c r="OTB337" s="26"/>
      <c r="OTC337" s="33"/>
      <c r="OTD337" s="26"/>
      <c r="OTE337" s="33"/>
      <c r="OTF337" s="26"/>
      <c r="OTG337" s="33"/>
      <c r="OTH337" s="26"/>
      <c r="OTI337" s="33"/>
      <c r="OTJ337" s="26"/>
      <c r="OTK337" s="33"/>
      <c r="OTL337" s="26"/>
      <c r="OTM337" s="33"/>
      <c r="OTN337" s="26"/>
      <c r="OTO337" s="33"/>
      <c r="OTP337" s="26"/>
      <c r="OTQ337" s="33"/>
      <c r="OTR337" s="26"/>
      <c r="OTS337" s="33"/>
      <c r="OTT337" s="26"/>
      <c r="OTU337" s="33"/>
      <c r="OTV337" s="26"/>
      <c r="OTW337" s="33"/>
      <c r="OTX337" s="26"/>
      <c r="OTY337" s="33"/>
      <c r="OTZ337" s="26"/>
      <c r="OUA337" s="33"/>
      <c r="OUB337" s="26"/>
      <c r="OUC337" s="33"/>
      <c r="OUD337" s="26"/>
      <c r="OUE337" s="33"/>
      <c r="OUF337" s="26"/>
      <c r="OUG337" s="33"/>
      <c r="OUH337" s="26"/>
      <c r="OUI337" s="33"/>
      <c r="OUJ337" s="26"/>
      <c r="OUK337" s="33"/>
      <c r="OUL337" s="26"/>
      <c r="OUM337" s="33"/>
      <c r="OUN337" s="26"/>
      <c r="OUO337" s="33"/>
      <c r="OUP337" s="26"/>
      <c r="OUQ337" s="33"/>
      <c r="OUR337" s="26"/>
      <c r="OUS337" s="33"/>
      <c r="OUT337" s="26"/>
      <c r="OUU337" s="33"/>
      <c r="OUV337" s="26"/>
      <c r="OUW337" s="33"/>
      <c r="OUX337" s="26"/>
      <c r="OUY337" s="33"/>
      <c r="OUZ337" s="26"/>
      <c r="OVA337" s="33"/>
      <c r="OVB337" s="26"/>
      <c r="OVC337" s="33"/>
      <c r="OVD337" s="26"/>
      <c r="OVE337" s="33"/>
      <c r="OVF337" s="26"/>
      <c r="OVG337" s="33"/>
      <c r="OVH337" s="26"/>
      <c r="OVI337" s="33"/>
      <c r="OVJ337" s="26"/>
      <c r="OVK337" s="33"/>
      <c r="OVL337" s="26"/>
      <c r="OVM337" s="33"/>
      <c r="OVN337" s="26"/>
      <c r="OVO337" s="33"/>
      <c r="OVP337" s="26"/>
      <c r="OVQ337" s="33"/>
      <c r="OVR337" s="26"/>
      <c r="OVS337" s="33"/>
      <c r="OVT337" s="26"/>
      <c r="OVU337" s="33"/>
      <c r="OVV337" s="26"/>
      <c r="OVW337" s="33"/>
      <c r="OVX337" s="26"/>
      <c r="OVY337" s="33"/>
      <c r="OVZ337" s="26"/>
      <c r="OWA337" s="33"/>
      <c r="OWB337" s="26"/>
      <c r="OWC337" s="33"/>
      <c r="OWD337" s="26"/>
      <c r="OWE337" s="33"/>
      <c r="OWF337" s="26"/>
      <c r="OWG337" s="33"/>
      <c r="OWH337" s="26"/>
      <c r="OWI337" s="33"/>
      <c r="OWJ337" s="26"/>
      <c r="OWK337" s="33"/>
      <c r="OWL337" s="26"/>
      <c r="OWM337" s="33"/>
      <c r="OWN337" s="26"/>
      <c r="OWO337" s="33"/>
      <c r="OWP337" s="26"/>
      <c r="OWQ337" s="33"/>
      <c r="OWR337" s="26"/>
      <c r="OWS337" s="33"/>
      <c r="OWT337" s="26"/>
      <c r="OWU337" s="33"/>
      <c r="OWV337" s="26"/>
      <c r="OWW337" s="33"/>
      <c r="OWX337" s="26"/>
      <c r="OWY337" s="33"/>
      <c r="OWZ337" s="26"/>
      <c r="OXA337" s="33"/>
      <c r="OXB337" s="26"/>
      <c r="OXC337" s="33"/>
      <c r="OXD337" s="26"/>
      <c r="OXE337" s="33"/>
      <c r="OXF337" s="26"/>
      <c r="OXG337" s="33"/>
      <c r="OXH337" s="26"/>
      <c r="OXI337" s="33"/>
      <c r="OXJ337" s="26"/>
      <c r="OXK337" s="33"/>
      <c r="OXL337" s="26"/>
      <c r="OXM337" s="33"/>
      <c r="OXN337" s="26"/>
      <c r="OXO337" s="33"/>
      <c r="OXP337" s="26"/>
      <c r="OXQ337" s="33"/>
      <c r="OXR337" s="26"/>
      <c r="OXS337" s="33"/>
      <c r="OXT337" s="26"/>
      <c r="OXU337" s="33"/>
      <c r="OXV337" s="26"/>
      <c r="OXW337" s="33"/>
      <c r="OXX337" s="26"/>
      <c r="OXY337" s="33"/>
      <c r="OXZ337" s="26"/>
      <c r="OYA337" s="33"/>
      <c r="OYB337" s="26"/>
      <c r="OYC337" s="33"/>
      <c r="OYD337" s="26"/>
      <c r="OYE337" s="33"/>
      <c r="OYF337" s="26"/>
      <c r="OYG337" s="33"/>
      <c r="OYH337" s="26"/>
      <c r="OYI337" s="33"/>
      <c r="OYJ337" s="26"/>
      <c r="OYK337" s="33"/>
      <c r="OYL337" s="26"/>
      <c r="OYM337" s="33"/>
      <c r="OYN337" s="26"/>
      <c r="OYO337" s="33"/>
      <c r="OYP337" s="26"/>
      <c r="OYQ337" s="33"/>
      <c r="OYR337" s="26"/>
      <c r="OYS337" s="33"/>
      <c r="OYT337" s="26"/>
      <c r="OYU337" s="33"/>
      <c r="OYV337" s="26"/>
      <c r="OYW337" s="33"/>
      <c r="OYX337" s="26"/>
      <c r="OYY337" s="33"/>
      <c r="OYZ337" s="26"/>
      <c r="OZA337" s="33"/>
      <c r="OZB337" s="26"/>
      <c r="OZC337" s="33"/>
      <c r="OZD337" s="26"/>
      <c r="OZE337" s="33"/>
      <c r="OZF337" s="26"/>
      <c r="OZG337" s="33"/>
      <c r="OZH337" s="26"/>
      <c r="OZI337" s="33"/>
      <c r="OZJ337" s="26"/>
      <c r="OZK337" s="33"/>
      <c r="OZL337" s="26"/>
      <c r="OZM337" s="33"/>
      <c r="OZN337" s="26"/>
      <c r="OZO337" s="33"/>
      <c r="OZP337" s="26"/>
      <c r="OZQ337" s="33"/>
      <c r="OZR337" s="26"/>
      <c r="OZS337" s="33"/>
      <c r="OZT337" s="26"/>
      <c r="OZU337" s="33"/>
      <c r="OZV337" s="26"/>
      <c r="OZW337" s="33"/>
      <c r="OZX337" s="26"/>
      <c r="OZY337" s="33"/>
      <c r="OZZ337" s="26"/>
      <c r="PAA337" s="33"/>
      <c r="PAB337" s="26"/>
      <c r="PAC337" s="33"/>
      <c r="PAD337" s="26"/>
      <c r="PAE337" s="33"/>
      <c r="PAF337" s="26"/>
      <c r="PAG337" s="33"/>
      <c r="PAH337" s="26"/>
      <c r="PAI337" s="33"/>
      <c r="PAJ337" s="26"/>
      <c r="PAK337" s="33"/>
      <c r="PAL337" s="26"/>
      <c r="PAM337" s="33"/>
      <c r="PAN337" s="26"/>
      <c r="PAO337" s="33"/>
      <c r="PAP337" s="26"/>
      <c r="PAQ337" s="33"/>
      <c r="PAR337" s="26"/>
      <c r="PAS337" s="33"/>
      <c r="PAT337" s="26"/>
      <c r="PAU337" s="33"/>
      <c r="PAV337" s="26"/>
      <c r="PAW337" s="33"/>
      <c r="PAX337" s="26"/>
      <c r="PAY337" s="33"/>
      <c r="PAZ337" s="26"/>
      <c r="PBA337" s="33"/>
      <c r="PBB337" s="26"/>
      <c r="PBC337" s="33"/>
      <c r="PBD337" s="26"/>
      <c r="PBE337" s="33"/>
      <c r="PBF337" s="26"/>
      <c r="PBG337" s="33"/>
      <c r="PBH337" s="26"/>
      <c r="PBI337" s="33"/>
      <c r="PBJ337" s="26"/>
      <c r="PBK337" s="33"/>
      <c r="PBL337" s="26"/>
      <c r="PBM337" s="33"/>
      <c r="PBN337" s="26"/>
      <c r="PBO337" s="33"/>
      <c r="PBP337" s="26"/>
      <c r="PBQ337" s="33"/>
      <c r="PBR337" s="26"/>
      <c r="PBS337" s="33"/>
      <c r="PBT337" s="26"/>
      <c r="PBU337" s="33"/>
      <c r="PBV337" s="26"/>
      <c r="PBW337" s="33"/>
      <c r="PBX337" s="26"/>
      <c r="PBY337" s="33"/>
      <c r="PBZ337" s="26"/>
      <c r="PCA337" s="33"/>
      <c r="PCB337" s="26"/>
      <c r="PCC337" s="33"/>
      <c r="PCD337" s="26"/>
      <c r="PCE337" s="33"/>
      <c r="PCF337" s="26"/>
      <c r="PCG337" s="33"/>
      <c r="PCH337" s="26"/>
      <c r="PCI337" s="33"/>
      <c r="PCJ337" s="26"/>
      <c r="PCK337" s="33"/>
      <c r="PCL337" s="26"/>
      <c r="PCM337" s="33"/>
      <c r="PCN337" s="26"/>
      <c r="PCO337" s="33"/>
      <c r="PCP337" s="26"/>
      <c r="PCQ337" s="33"/>
      <c r="PCR337" s="26"/>
      <c r="PCS337" s="33"/>
      <c r="PCT337" s="26"/>
      <c r="PCU337" s="33"/>
      <c r="PCV337" s="26"/>
      <c r="PCW337" s="33"/>
      <c r="PCX337" s="26"/>
      <c r="PCY337" s="33"/>
      <c r="PCZ337" s="26"/>
      <c r="PDA337" s="33"/>
      <c r="PDB337" s="26"/>
      <c r="PDC337" s="33"/>
      <c r="PDD337" s="26"/>
      <c r="PDE337" s="33"/>
      <c r="PDF337" s="26"/>
      <c r="PDG337" s="33"/>
      <c r="PDH337" s="26"/>
      <c r="PDI337" s="33"/>
      <c r="PDJ337" s="26"/>
      <c r="PDK337" s="33"/>
      <c r="PDL337" s="26"/>
      <c r="PDM337" s="33"/>
      <c r="PDN337" s="26"/>
      <c r="PDO337" s="33"/>
      <c r="PDP337" s="26"/>
      <c r="PDQ337" s="33"/>
      <c r="PDR337" s="26"/>
      <c r="PDS337" s="33"/>
      <c r="PDT337" s="26"/>
      <c r="PDU337" s="33"/>
      <c r="PDV337" s="26"/>
      <c r="PDW337" s="33"/>
      <c r="PDX337" s="26"/>
      <c r="PDY337" s="33"/>
      <c r="PDZ337" s="26"/>
      <c r="PEA337" s="33"/>
      <c r="PEB337" s="26"/>
      <c r="PEC337" s="33"/>
      <c r="PED337" s="26"/>
      <c r="PEE337" s="33"/>
      <c r="PEF337" s="26"/>
      <c r="PEG337" s="33"/>
      <c r="PEH337" s="26"/>
      <c r="PEI337" s="33"/>
      <c r="PEJ337" s="26"/>
      <c r="PEK337" s="33"/>
      <c r="PEL337" s="26"/>
      <c r="PEM337" s="33"/>
      <c r="PEN337" s="26"/>
      <c r="PEO337" s="33"/>
      <c r="PEP337" s="26"/>
      <c r="PEQ337" s="33"/>
      <c r="PER337" s="26"/>
      <c r="PES337" s="33"/>
      <c r="PET337" s="26"/>
      <c r="PEU337" s="33"/>
      <c r="PEV337" s="26"/>
      <c r="PEW337" s="33"/>
      <c r="PEX337" s="26"/>
      <c r="PEY337" s="33"/>
      <c r="PEZ337" s="26"/>
      <c r="PFA337" s="33"/>
      <c r="PFB337" s="26"/>
      <c r="PFC337" s="33"/>
      <c r="PFD337" s="26"/>
      <c r="PFE337" s="33"/>
      <c r="PFF337" s="26"/>
      <c r="PFG337" s="33"/>
      <c r="PFH337" s="26"/>
      <c r="PFI337" s="33"/>
      <c r="PFJ337" s="26"/>
      <c r="PFK337" s="33"/>
      <c r="PFL337" s="26"/>
      <c r="PFM337" s="33"/>
      <c r="PFN337" s="26"/>
      <c r="PFO337" s="33"/>
      <c r="PFP337" s="26"/>
      <c r="PFQ337" s="33"/>
      <c r="PFR337" s="26"/>
      <c r="PFS337" s="33"/>
      <c r="PFT337" s="26"/>
      <c r="PFU337" s="33"/>
      <c r="PFV337" s="26"/>
      <c r="PFW337" s="33"/>
      <c r="PFX337" s="26"/>
      <c r="PFY337" s="33"/>
      <c r="PFZ337" s="26"/>
      <c r="PGA337" s="33"/>
      <c r="PGB337" s="26"/>
      <c r="PGC337" s="33"/>
      <c r="PGD337" s="26"/>
      <c r="PGE337" s="33"/>
      <c r="PGF337" s="26"/>
      <c r="PGG337" s="33"/>
      <c r="PGH337" s="26"/>
      <c r="PGI337" s="33"/>
      <c r="PGJ337" s="26"/>
      <c r="PGK337" s="33"/>
      <c r="PGL337" s="26"/>
      <c r="PGM337" s="33"/>
      <c r="PGN337" s="26"/>
      <c r="PGO337" s="33"/>
      <c r="PGP337" s="26"/>
      <c r="PGQ337" s="33"/>
      <c r="PGR337" s="26"/>
      <c r="PGS337" s="33"/>
      <c r="PGT337" s="26"/>
      <c r="PGU337" s="33"/>
      <c r="PGV337" s="26"/>
      <c r="PGW337" s="33"/>
      <c r="PGX337" s="26"/>
      <c r="PGY337" s="33"/>
      <c r="PGZ337" s="26"/>
      <c r="PHA337" s="33"/>
      <c r="PHB337" s="26"/>
      <c r="PHC337" s="33"/>
      <c r="PHD337" s="26"/>
      <c r="PHE337" s="33"/>
      <c r="PHF337" s="26"/>
      <c r="PHG337" s="33"/>
      <c r="PHH337" s="26"/>
      <c r="PHI337" s="33"/>
      <c r="PHJ337" s="26"/>
      <c r="PHK337" s="33"/>
      <c r="PHL337" s="26"/>
      <c r="PHM337" s="33"/>
      <c r="PHN337" s="26"/>
      <c r="PHO337" s="33"/>
      <c r="PHP337" s="26"/>
      <c r="PHQ337" s="33"/>
      <c r="PHR337" s="26"/>
      <c r="PHS337" s="33"/>
      <c r="PHT337" s="26"/>
      <c r="PHU337" s="33"/>
      <c r="PHV337" s="26"/>
      <c r="PHW337" s="33"/>
      <c r="PHX337" s="26"/>
      <c r="PHY337" s="33"/>
      <c r="PHZ337" s="26"/>
      <c r="PIA337" s="33"/>
      <c r="PIB337" s="26"/>
      <c r="PIC337" s="33"/>
      <c r="PID337" s="26"/>
      <c r="PIE337" s="33"/>
      <c r="PIF337" s="26"/>
      <c r="PIG337" s="33"/>
      <c r="PIH337" s="26"/>
      <c r="PII337" s="33"/>
      <c r="PIJ337" s="26"/>
      <c r="PIK337" s="33"/>
      <c r="PIL337" s="26"/>
      <c r="PIM337" s="33"/>
      <c r="PIN337" s="26"/>
      <c r="PIO337" s="33"/>
      <c r="PIP337" s="26"/>
      <c r="PIQ337" s="33"/>
      <c r="PIR337" s="26"/>
      <c r="PIS337" s="33"/>
      <c r="PIT337" s="26"/>
      <c r="PIU337" s="33"/>
      <c r="PIV337" s="26"/>
      <c r="PIW337" s="33"/>
      <c r="PIX337" s="26"/>
      <c r="PIY337" s="33"/>
      <c r="PIZ337" s="26"/>
      <c r="PJA337" s="33"/>
      <c r="PJB337" s="26"/>
      <c r="PJC337" s="33"/>
      <c r="PJD337" s="26"/>
      <c r="PJE337" s="33"/>
      <c r="PJF337" s="26"/>
      <c r="PJG337" s="33"/>
      <c r="PJH337" s="26"/>
      <c r="PJI337" s="33"/>
      <c r="PJJ337" s="26"/>
      <c r="PJK337" s="33"/>
      <c r="PJL337" s="26"/>
      <c r="PJM337" s="33"/>
      <c r="PJN337" s="26"/>
      <c r="PJO337" s="33"/>
      <c r="PJP337" s="26"/>
      <c r="PJQ337" s="33"/>
      <c r="PJR337" s="26"/>
      <c r="PJS337" s="33"/>
      <c r="PJT337" s="26"/>
      <c r="PJU337" s="33"/>
      <c r="PJV337" s="26"/>
      <c r="PJW337" s="33"/>
      <c r="PJX337" s="26"/>
      <c r="PJY337" s="33"/>
      <c r="PJZ337" s="26"/>
      <c r="PKA337" s="33"/>
      <c r="PKB337" s="26"/>
      <c r="PKC337" s="33"/>
      <c r="PKD337" s="26"/>
      <c r="PKE337" s="33"/>
      <c r="PKF337" s="26"/>
      <c r="PKG337" s="33"/>
      <c r="PKH337" s="26"/>
      <c r="PKI337" s="33"/>
      <c r="PKJ337" s="26"/>
      <c r="PKK337" s="33"/>
      <c r="PKL337" s="26"/>
      <c r="PKM337" s="33"/>
      <c r="PKN337" s="26"/>
      <c r="PKO337" s="33"/>
      <c r="PKP337" s="26"/>
      <c r="PKQ337" s="33"/>
      <c r="PKR337" s="26"/>
      <c r="PKS337" s="33"/>
      <c r="PKT337" s="26"/>
      <c r="PKU337" s="33"/>
      <c r="PKV337" s="26"/>
      <c r="PKW337" s="33"/>
      <c r="PKX337" s="26"/>
      <c r="PKY337" s="33"/>
      <c r="PKZ337" s="26"/>
      <c r="PLA337" s="33"/>
      <c r="PLB337" s="26"/>
      <c r="PLC337" s="33"/>
      <c r="PLD337" s="26"/>
      <c r="PLE337" s="33"/>
      <c r="PLF337" s="26"/>
      <c r="PLG337" s="33"/>
      <c r="PLH337" s="26"/>
      <c r="PLI337" s="33"/>
      <c r="PLJ337" s="26"/>
      <c r="PLK337" s="33"/>
      <c r="PLL337" s="26"/>
      <c r="PLM337" s="33"/>
      <c r="PLN337" s="26"/>
      <c r="PLO337" s="33"/>
      <c r="PLP337" s="26"/>
      <c r="PLQ337" s="33"/>
      <c r="PLR337" s="26"/>
      <c r="PLS337" s="33"/>
      <c r="PLT337" s="26"/>
      <c r="PLU337" s="33"/>
      <c r="PLV337" s="26"/>
      <c r="PLW337" s="33"/>
      <c r="PLX337" s="26"/>
      <c r="PLY337" s="33"/>
      <c r="PLZ337" s="26"/>
      <c r="PMA337" s="33"/>
      <c r="PMB337" s="26"/>
      <c r="PMC337" s="33"/>
      <c r="PMD337" s="26"/>
      <c r="PME337" s="33"/>
      <c r="PMF337" s="26"/>
      <c r="PMG337" s="33"/>
      <c r="PMH337" s="26"/>
      <c r="PMI337" s="33"/>
      <c r="PMJ337" s="26"/>
      <c r="PMK337" s="33"/>
      <c r="PML337" s="26"/>
      <c r="PMM337" s="33"/>
      <c r="PMN337" s="26"/>
      <c r="PMO337" s="33"/>
      <c r="PMP337" s="26"/>
      <c r="PMQ337" s="33"/>
      <c r="PMR337" s="26"/>
      <c r="PMS337" s="33"/>
      <c r="PMT337" s="26"/>
      <c r="PMU337" s="33"/>
      <c r="PMV337" s="26"/>
      <c r="PMW337" s="33"/>
      <c r="PMX337" s="26"/>
      <c r="PMY337" s="33"/>
      <c r="PMZ337" s="26"/>
      <c r="PNA337" s="33"/>
      <c r="PNB337" s="26"/>
      <c r="PNC337" s="33"/>
      <c r="PND337" s="26"/>
      <c r="PNE337" s="33"/>
      <c r="PNF337" s="26"/>
      <c r="PNG337" s="33"/>
      <c r="PNH337" s="26"/>
      <c r="PNI337" s="33"/>
      <c r="PNJ337" s="26"/>
      <c r="PNK337" s="33"/>
      <c r="PNL337" s="26"/>
      <c r="PNM337" s="33"/>
      <c r="PNN337" s="26"/>
      <c r="PNO337" s="33"/>
      <c r="PNP337" s="26"/>
      <c r="PNQ337" s="33"/>
      <c r="PNR337" s="26"/>
      <c r="PNS337" s="33"/>
      <c r="PNT337" s="26"/>
      <c r="PNU337" s="33"/>
      <c r="PNV337" s="26"/>
      <c r="PNW337" s="33"/>
      <c r="PNX337" s="26"/>
      <c r="PNY337" s="33"/>
      <c r="PNZ337" s="26"/>
      <c r="POA337" s="33"/>
      <c r="POB337" s="26"/>
      <c r="POC337" s="33"/>
      <c r="POD337" s="26"/>
      <c r="POE337" s="33"/>
      <c r="POF337" s="26"/>
      <c r="POG337" s="33"/>
      <c r="POH337" s="26"/>
      <c r="POI337" s="33"/>
      <c r="POJ337" s="26"/>
      <c r="POK337" s="33"/>
      <c r="POL337" s="26"/>
      <c r="POM337" s="33"/>
      <c r="PON337" s="26"/>
      <c r="POO337" s="33"/>
      <c r="POP337" s="26"/>
      <c r="POQ337" s="33"/>
      <c r="POR337" s="26"/>
      <c r="POS337" s="33"/>
      <c r="POT337" s="26"/>
      <c r="POU337" s="33"/>
      <c r="POV337" s="26"/>
      <c r="POW337" s="33"/>
      <c r="POX337" s="26"/>
      <c r="POY337" s="33"/>
      <c r="POZ337" s="26"/>
      <c r="PPA337" s="33"/>
      <c r="PPB337" s="26"/>
      <c r="PPC337" s="33"/>
      <c r="PPD337" s="26"/>
      <c r="PPE337" s="33"/>
      <c r="PPF337" s="26"/>
      <c r="PPG337" s="33"/>
      <c r="PPH337" s="26"/>
      <c r="PPI337" s="33"/>
      <c r="PPJ337" s="26"/>
      <c r="PPK337" s="33"/>
      <c r="PPL337" s="26"/>
      <c r="PPM337" s="33"/>
      <c r="PPN337" s="26"/>
      <c r="PPO337" s="33"/>
      <c r="PPP337" s="26"/>
      <c r="PPQ337" s="33"/>
      <c r="PPR337" s="26"/>
      <c r="PPS337" s="33"/>
      <c r="PPT337" s="26"/>
      <c r="PPU337" s="33"/>
      <c r="PPV337" s="26"/>
      <c r="PPW337" s="33"/>
      <c r="PPX337" s="26"/>
      <c r="PPY337" s="33"/>
      <c r="PPZ337" s="26"/>
      <c r="PQA337" s="33"/>
      <c r="PQB337" s="26"/>
      <c r="PQC337" s="33"/>
      <c r="PQD337" s="26"/>
      <c r="PQE337" s="33"/>
      <c r="PQF337" s="26"/>
      <c r="PQG337" s="33"/>
      <c r="PQH337" s="26"/>
      <c r="PQI337" s="33"/>
      <c r="PQJ337" s="26"/>
      <c r="PQK337" s="33"/>
      <c r="PQL337" s="26"/>
      <c r="PQM337" s="33"/>
      <c r="PQN337" s="26"/>
      <c r="PQO337" s="33"/>
      <c r="PQP337" s="26"/>
      <c r="PQQ337" s="33"/>
      <c r="PQR337" s="26"/>
      <c r="PQS337" s="33"/>
      <c r="PQT337" s="26"/>
      <c r="PQU337" s="33"/>
      <c r="PQV337" s="26"/>
      <c r="PQW337" s="33"/>
      <c r="PQX337" s="26"/>
      <c r="PQY337" s="33"/>
      <c r="PQZ337" s="26"/>
      <c r="PRA337" s="33"/>
      <c r="PRB337" s="26"/>
      <c r="PRC337" s="33"/>
      <c r="PRD337" s="26"/>
      <c r="PRE337" s="33"/>
      <c r="PRF337" s="26"/>
      <c r="PRG337" s="33"/>
      <c r="PRH337" s="26"/>
      <c r="PRI337" s="33"/>
      <c r="PRJ337" s="26"/>
      <c r="PRK337" s="33"/>
      <c r="PRL337" s="26"/>
      <c r="PRM337" s="33"/>
      <c r="PRN337" s="26"/>
      <c r="PRO337" s="33"/>
      <c r="PRP337" s="26"/>
      <c r="PRQ337" s="33"/>
      <c r="PRR337" s="26"/>
      <c r="PRS337" s="33"/>
      <c r="PRT337" s="26"/>
      <c r="PRU337" s="33"/>
      <c r="PRV337" s="26"/>
      <c r="PRW337" s="33"/>
      <c r="PRX337" s="26"/>
      <c r="PRY337" s="33"/>
      <c r="PRZ337" s="26"/>
      <c r="PSA337" s="33"/>
      <c r="PSB337" s="26"/>
      <c r="PSC337" s="33"/>
      <c r="PSD337" s="26"/>
      <c r="PSE337" s="33"/>
      <c r="PSF337" s="26"/>
      <c r="PSG337" s="33"/>
      <c r="PSH337" s="26"/>
      <c r="PSI337" s="33"/>
      <c r="PSJ337" s="26"/>
      <c r="PSK337" s="33"/>
      <c r="PSL337" s="26"/>
      <c r="PSM337" s="33"/>
      <c r="PSN337" s="26"/>
      <c r="PSO337" s="33"/>
      <c r="PSP337" s="26"/>
      <c r="PSQ337" s="33"/>
      <c r="PSR337" s="26"/>
      <c r="PSS337" s="33"/>
      <c r="PST337" s="26"/>
      <c r="PSU337" s="33"/>
      <c r="PSV337" s="26"/>
      <c r="PSW337" s="33"/>
      <c r="PSX337" s="26"/>
      <c r="PSY337" s="33"/>
      <c r="PSZ337" s="26"/>
      <c r="PTA337" s="33"/>
      <c r="PTB337" s="26"/>
      <c r="PTC337" s="33"/>
      <c r="PTD337" s="26"/>
      <c r="PTE337" s="33"/>
      <c r="PTF337" s="26"/>
      <c r="PTG337" s="33"/>
      <c r="PTH337" s="26"/>
      <c r="PTI337" s="33"/>
      <c r="PTJ337" s="26"/>
      <c r="PTK337" s="33"/>
      <c r="PTL337" s="26"/>
      <c r="PTM337" s="33"/>
      <c r="PTN337" s="26"/>
      <c r="PTO337" s="33"/>
      <c r="PTP337" s="26"/>
      <c r="PTQ337" s="33"/>
      <c r="PTR337" s="26"/>
      <c r="PTS337" s="33"/>
      <c r="PTT337" s="26"/>
      <c r="PTU337" s="33"/>
      <c r="PTV337" s="26"/>
      <c r="PTW337" s="33"/>
      <c r="PTX337" s="26"/>
      <c r="PTY337" s="33"/>
      <c r="PTZ337" s="26"/>
      <c r="PUA337" s="33"/>
      <c r="PUB337" s="26"/>
      <c r="PUC337" s="33"/>
      <c r="PUD337" s="26"/>
      <c r="PUE337" s="33"/>
      <c r="PUF337" s="26"/>
      <c r="PUG337" s="33"/>
      <c r="PUH337" s="26"/>
      <c r="PUI337" s="33"/>
      <c r="PUJ337" s="26"/>
      <c r="PUK337" s="33"/>
      <c r="PUL337" s="26"/>
      <c r="PUM337" s="33"/>
      <c r="PUN337" s="26"/>
      <c r="PUO337" s="33"/>
      <c r="PUP337" s="26"/>
      <c r="PUQ337" s="33"/>
      <c r="PUR337" s="26"/>
      <c r="PUS337" s="33"/>
      <c r="PUT337" s="26"/>
      <c r="PUU337" s="33"/>
      <c r="PUV337" s="26"/>
      <c r="PUW337" s="33"/>
      <c r="PUX337" s="26"/>
      <c r="PUY337" s="33"/>
      <c r="PUZ337" s="26"/>
      <c r="PVA337" s="33"/>
      <c r="PVB337" s="26"/>
      <c r="PVC337" s="33"/>
      <c r="PVD337" s="26"/>
      <c r="PVE337" s="33"/>
      <c r="PVF337" s="26"/>
      <c r="PVG337" s="33"/>
      <c r="PVH337" s="26"/>
      <c r="PVI337" s="33"/>
      <c r="PVJ337" s="26"/>
      <c r="PVK337" s="33"/>
      <c r="PVL337" s="26"/>
      <c r="PVM337" s="33"/>
      <c r="PVN337" s="26"/>
      <c r="PVO337" s="33"/>
      <c r="PVP337" s="26"/>
      <c r="PVQ337" s="33"/>
      <c r="PVR337" s="26"/>
      <c r="PVS337" s="33"/>
      <c r="PVT337" s="26"/>
      <c r="PVU337" s="33"/>
      <c r="PVV337" s="26"/>
      <c r="PVW337" s="33"/>
      <c r="PVX337" s="26"/>
      <c r="PVY337" s="33"/>
      <c r="PVZ337" s="26"/>
      <c r="PWA337" s="33"/>
      <c r="PWB337" s="26"/>
      <c r="PWC337" s="33"/>
      <c r="PWD337" s="26"/>
      <c r="PWE337" s="33"/>
      <c r="PWF337" s="26"/>
      <c r="PWG337" s="33"/>
      <c r="PWH337" s="26"/>
      <c r="PWI337" s="33"/>
      <c r="PWJ337" s="26"/>
      <c r="PWK337" s="33"/>
      <c r="PWL337" s="26"/>
      <c r="PWM337" s="33"/>
      <c r="PWN337" s="26"/>
      <c r="PWO337" s="33"/>
      <c r="PWP337" s="26"/>
      <c r="PWQ337" s="33"/>
      <c r="PWR337" s="26"/>
      <c r="PWS337" s="33"/>
      <c r="PWT337" s="26"/>
      <c r="PWU337" s="33"/>
      <c r="PWV337" s="26"/>
      <c r="PWW337" s="33"/>
      <c r="PWX337" s="26"/>
      <c r="PWY337" s="33"/>
      <c r="PWZ337" s="26"/>
      <c r="PXA337" s="33"/>
      <c r="PXB337" s="26"/>
      <c r="PXC337" s="33"/>
      <c r="PXD337" s="26"/>
      <c r="PXE337" s="33"/>
      <c r="PXF337" s="26"/>
      <c r="PXG337" s="33"/>
      <c r="PXH337" s="26"/>
      <c r="PXI337" s="33"/>
      <c r="PXJ337" s="26"/>
      <c r="PXK337" s="33"/>
      <c r="PXL337" s="26"/>
      <c r="PXM337" s="33"/>
      <c r="PXN337" s="26"/>
      <c r="PXO337" s="33"/>
      <c r="PXP337" s="26"/>
      <c r="PXQ337" s="33"/>
      <c r="PXR337" s="26"/>
      <c r="PXS337" s="33"/>
      <c r="PXT337" s="26"/>
      <c r="PXU337" s="33"/>
      <c r="PXV337" s="26"/>
      <c r="PXW337" s="33"/>
      <c r="PXX337" s="26"/>
      <c r="PXY337" s="33"/>
      <c r="PXZ337" s="26"/>
      <c r="PYA337" s="33"/>
      <c r="PYB337" s="26"/>
      <c r="PYC337" s="33"/>
      <c r="PYD337" s="26"/>
      <c r="PYE337" s="33"/>
      <c r="PYF337" s="26"/>
      <c r="PYG337" s="33"/>
      <c r="PYH337" s="26"/>
      <c r="PYI337" s="33"/>
      <c r="PYJ337" s="26"/>
      <c r="PYK337" s="33"/>
      <c r="PYL337" s="26"/>
      <c r="PYM337" s="33"/>
      <c r="PYN337" s="26"/>
      <c r="PYO337" s="33"/>
      <c r="PYP337" s="26"/>
      <c r="PYQ337" s="33"/>
      <c r="PYR337" s="26"/>
      <c r="PYS337" s="33"/>
      <c r="PYT337" s="26"/>
      <c r="PYU337" s="33"/>
      <c r="PYV337" s="26"/>
      <c r="PYW337" s="33"/>
      <c r="PYX337" s="26"/>
      <c r="PYY337" s="33"/>
      <c r="PYZ337" s="26"/>
      <c r="PZA337" s="33"/>
      <c r="PZB337" s="26"/>
      <c r="PZC337" s="33"/>
      <c r="PZD337" s="26"/>
      <c r="PZE337" s="33"/>
      <c r="PZF337" s="26"/>
      <c r="PZG337" s="33"/>
      <c r="PZH337" s="26"/>
      <c r="PZI337" s="33"/>
      <c r="PZJ337" s="26"/>
      <c r="PZK337" s="33"/>
      <c r="PZL337" s="26"/>
      <c r="PZM337" s="33"/>
      <c r="PZN337" s="26"/>
      <c r="PZO337" s="33"/>
      <c r="PZP337" s="26"/>
      <c r="PZQ337" s="33"/>
      <c r="PZR337" s="26"/>
      <c r="PZS337" s="33"/>
      <c r="PZT337" s="26"/>
      <c r="PZU337" s="33"/>
      <c r="PZV337" s="26"/>
      <c r="PZW337" s="33"/>
      <c r="PZX337" s="26"/>
      <c r="PZY337" s="33"/>
      <c r="PZZ337" s="26"/>
      <c r="QAA337" s="33"/>
      <c r="QAB337" s="26"/>
      <c r="QAC337" s="33"/>
      <c r="QAD337" s="26"/>
      <c r="QAE337" s="33"/>
      <c r="QAF337" s="26"/>
      <c r="QAG337" s="33"/>
      <c r="QAH337" s="26"/>
      <c r="QAI337" s="33"/>
      <c r="QAJ337" s="26"/>
      <c r="QAK337" s="33"/>
      <c r="QAL337" s="26"/>
      <c r="QAM337" s="33"/>
      <c r="QAN337" s="26"/>
      <c r="QAO337" s="33"/>
      <c r="QAP337" s="26"/>
      <c r="QAQ337" s="33"/>
      <c r="QAR337" s="26"/>
      <c r="QAS337" s="33"/>
      <c r="QAT337" s="26"/>
      <c r="QAU337" s="33"/>
      <c r="QAV337" s="26"/>
      <c r="QAW337" s="33"/>
      <c r="QAX337" s="26"/>
      <c r="QAY337" s="33"/>
      <c r="QAZ337" s="26"/>
      <c r="QBA337" s="33"/>
      <c r="QBB337" s="26"/>
      <c r="QBC337" s="33"/>
      <c r="QBD337" s="26"/>
      <c r="QBE337" s="33"/>
      <c r="QBF337" s="26"/>
      <c r="QBG337" s="33"/>
      <c r="QBH337" s="26"/>
      <c r="QBI337" s="33"/>
      <c r="QBJ337" s="26"/>
      <c r="QBK337" s="33"/>
      <c r="QBL337" s="26"/>
      <c r="QBM337" s="33"/>
      <c r="QBN337" s="26"/>
      <c r="QBO337" s="33"/>
      <c r="QBP337" s="26"/>
      <c r="QBQ337" s="33"/>
      <c r="QBR337" s="26"/>
      <c r="QBS337" s="33"/>
      <c r="QBT337" s="26"/>
      <c r="QBU337" s="33"/>
      <c r="QBV337" s="26"/>
      <c r="QBW337" s="33"/>
      <c r="QBX337" s="26"/>
      <c r="QBY337" s="33"/>
      <c r="QBZ337" s="26"/>
      <c r="QCA337" s="33"/>
      <c r="QCB337" s="26"/>
      <c r="QCC337" s="33"/>
      <c r="QCD337" s="26"/>
      <c r="QCE337" s="33"/>
      <c r="QCF337" s="26"/>
      <c r="QCG337" s="33"/>
      <c r="QCH337" s="26"/>
      <c r="QCI337" s="33"/>
      <c r="QCJ337" s="26"/>
      <c r="QCK337" s="33"/>
      <c r="QCL337" s="26"/>
      <c r="QCM337" s="33"/>
      <c r="QCN337" s="26"/>
      <c r="QCO337" s="33"/>
      <c r="QCP337" s="26"/>
      <c r="QCQ337" s="33"/>
      <c r="QCR337" s="26"/>
      <c r="QCS337" s="33"/>
      <c r="QCT337" s="26"/>
      <c r="QCU337" s="33"/>
      <c r="QCV337" s="26"/>
      <c r="QCW337" s="33"/>
      <c r="QCX337" s="26"/>
      <c r="QCY337" s="33"/>
      <c r="QCZ337" s="26"/>
      <c r="QDA337" s="33"/>
      <c r="QDB337" s="26"/>
      <c r="QDC337" s="33"/>
      <c r="QDD337" s="26"/>
      <c r="QDE337" s="33"/>
      <c r="QDF337" s="26"/>
      <c r="QDG337" s="33"/>
      <c r="QDH337" s="26"/>
      <c r="QDI337" s="33"/>
      <c r="QDJ337" s="26"/>
      <c r="QDK337" s="33"/>
      <c r="QDL337" s="26"/>
      <c r="QDM337" s="33"/>
      <c r="QDN337" s="26"/>
      <c r="QDO337" s="33"/>
      <c r="QDP337" s="26"/>
      <c r="QDQ337" s="33"/>
      <c r="QDR337" s="26"/>
      <c r="QDS337" s="33"/>
      <c r="QDT337" s="26"/>
      <c r="QDU337" s="33"/>
      <c r="QDV337" s="26"/>
      <c r="QDW337" s="33"/>
      <c r="QDX337" s="26"/>
      <c r="QDY337" s="33"/>
      <c r="QDZ337" s="26"/>
      <c r="QEA337" s="33"/>
      <c r="QEB337" s="26"/>
      <c r="QEC337" s="33"/>
      <c r="QED337" s="26"/>
      <c r="QEE337" s="33"/>
      <c r="QEF337" s="26"/>
      <c r="QEG337" s="33"/>
      <c r="QEH337" s="26"/>
      <c r="QEI337" s="33"/>
      <c r="QEJ337" s="26"/>
      <c r="QEK337" s="33"/>
      <c r="QEL337" s="26"/>
      <c r="QEM337" s="33"/>
      <c r="QEN337" s="26"/>
      <c r="QEO337" s="33"/>
      <c r="QEP337" s="26"/>
      <c r="QEQ337" s="33"/>
      <c r="QER337" s="26"/>
      <c r="QES337" s="33"/>
      <c r="QET337" s="26"/>
      <c r="QEU337" s="33"/>
      <c r="QEV337" s="26"/>
      <c r="QEW337" s="33"/>
      <c r="QEX337" s="26"/>
      <c r="QEY337" s="33"/>
      <c r="QEZ337" s="26"/>
      <c r="QFA337" s="33"/>
      <c r="QFB337" s="26"/>
      <c r="QFC337" s="33"/>
      <c r="QFD337" s="26"/>
      <c r="QFE337" s="33"/>
      <c r="QFF337" s="26"/>
      <c r="QFG337" s="33"/>
      <c r="QFH337" s="26"/>
      <c r="QFI337" s="33"/>
      <c r="QFJ337" s="26"/>
      <c r="QFK337" s="33"/>
      <c r="QFL337" s="26"/>
      <c r="QFM337" s="33"/>
      <c r="QFN337" s="26"/>
      <c r="QFO337" s="33"/>
      <c r="QFP337" s="26"/>
      <c r="QFQ337" s="33"/>
      <c r="QFR337" s="26"/>
      <c r="QFS337" s="33"/>
      <c r="QFT337" s="26"/>
      <c r="QFU337" s="33"/>
      <c r="QFV337" s="26"/>
      <c r="QFW337" s="33"/>
      <c r="QFX337" s="26"/>
      <c r="QFY337" s="33"/>
      <c r="QFZ337" s="26"/>
      <c r="QGA337" s="33"/>
      <c r="QGB337" s="26"/>
      <c r="QGC337" s="33"/>
      <c r="QGD337" s="26"/>
      <c r="QGE337" s="33"/>
      <c r="QGF337" s="26"/>
      <c r="QGG337" s="33"/>
      <c r="QGH337" s="26"/>
      <c r="QGI337" s="33"/>
      <c r="QGJ337" s="26"/>
      <c r="QGK337" s="33"/>
      <c r="QGL337" s="26"/>
      <c r="QGM337" s="33"/>
      <c r="QGN337" s="26"/>
      <c r="QGO337" s="33"/>
      <c r="QGP337" s="26"/>
      <c r="QGQ337" s="33"/>
      <c r="QGR337" s="26"/>
      <c r="QGS337" s="33"/>
      <c r="QGT337" s="26"/>
      <c r="QGU337" s="33"/>
      <c r="QGV337" s="26"/>
      <c r="QGW337" s="33"/>
      <c r="QGX337" s="26"/>
      <c r="QGY337" s="33"/>
      <c r="QGZ337" s="26"/>
      <c r="QHA337" s="33"/>
      <c r="QHB337" s="26"/>
      <c r="QHC337" s="33"/>
      <c r="QHD337" s="26"/>
      <c r="QHE337" s="33"/>
      <c r="QHF337" s="26"/>
      <c r="QHG337" s="33"/>
      <c r="QHH337" s="26"/>
      <c r="QHI337" s="33"/>
      <c r="QHJ337" s="26"/>
      <c r="QHK337" s="33"/>
      <c r="QHL337" s="26"/>
      <c r="QHM337" s="33"/>
      <c r="QHN337" s="26"/>
      <c r="QHO337" s="33"/>
      <c r="QHP337" s="26"/>
      <c r="QHQ337" s="33"/>
      <c r="QHR337" s="26"/>
      <c r="QHS337" s="33"/>
      <c r="QHT337" s="26"/>
      <c r="QHU337" s="33"/>
      <c r="QHV337" s="26"/>
      <c r="QHW337" s="33"/>
      <c r="QHX337" s="26"/>
      <c r="QHY337" s="33"/>
      <c r="QHZ337" s="26"/>
      <c r="QIA337" s="33"/>
      <c r="QIB337" s="26"/>
      <c r="QIC337" s="33"/>
      <c r="QID337" s="26"/>
      <c r="QIE337" s="33"/>
      <c r="QIF337" s="26"/>
      <c r="QIG337" s="33"/>
      <c r="QIH337" s="26"/>
      <c r="QII337" s="33"/>
      <c r="QIJ337" s="26"/>
      <c r="QIK337" s="33"/>
      <c r="QIL337" s="26"/>
      <c r="QIM337" s="33"/>
      <c r="QIN337" s="26"/>
      <c r="QIO337" s="33"/>
      <c r="QIP337" s="26"/>
      <c r="QIQ337" s="33"/>
      <c r="QIR337" s="26"/>
      <c r="QIS337" s="33"/>
      <c r="QIT337" s="26"/>
      <c r="QIU337" s="33"/>
      <c r="QIV337" s="26"/>
      <c r="QIW337" s="33"/>
      <c r="QIX337" s="26"/>
      <c r="QIY337" s="33"/>
      <c r="QIZ337" s="26"/>
      <c r="QJA337" s="33"/>
      <c r="QJB337" s="26"/>
      <c r="QJC337" s="33"/>
      <c r="QJD337" s="26"/>
      <c r="QJE337" s="33"/>
      <c r="QJF337" s="26"/>
      <c r="QJG337" s="33"/>
      <c r="QJH337" s="26"/>
      <c r="QJI337" s="33"/>
      <c r="QJJ337" s="26"/>
      <c r="QJK337" s="33"/>
      <c r="QJL337" s="26"/>
      <c r="QJM337" s="33"/>
      <c r="QJN337" s="26"/>
      <c r="QJO337" s="33"/>
      <c r="QJP337" s="26"/>
      <c r="QJQ337" s="33"/>
      <c r="QJR337" s="26"/>
      <c r="QJS337" s="33"/>
      <c r="QJT337" s="26"/>
      <c r="QJU337" s="33"/>
      <c r="QJV337" s="26"/>
      <c r="QJW337" s="33"/>
      <c r="QJX337" s="26"/>
      <c r="QJY337" s="33"/>
      <c r="QJZ337" s="26"/>
      <c r="QKA337" s="33"/>
      <c r="QKB337" s="26"/>
      <c r="QKC337" s="33"/>
      <c r="QKD337" s="26"/>
      <c r="QKE337" s="33"/>
      <c r="QKF337" s="26"/>
      <c r="QKG337" s="33"/>
      <c r="QKH337" s="26"/>
      <c r="QKI337" s="33"/>
      <c r="QKJ337" s="26"/>
      <c r="QKK337" s="33"/>
      <c r="QKL337" s="26"/>
      <c r="QKM337" s="33"/>
      <c r="QKN337" s="26"/>
      <c r="QKO337" s="33"/>
      <c r="QKP337" s="26"/>
      <c r="QKQ337" s="33"/>
      <c r="QKR337" s="26"/>
      <c r="QKS337" s="33"/>
      <c r="QKT337" s="26"/>
      <c r="QKU337" s="33"/>
      <c r="QKV337" s="26"/>
      <c r="QKW337" s="33"/>
      <c r="QKX337" s="26"/>
      <c r="QKY337" s="33"/>
      <c r="QKZ337" s="26"/>
      <c r="QLA337" s="33"/>
      <c r="QLB337" s="26"/>
      <c r="QLC337" s="33"/>
      <c r="QLD337" s="26"/>
      <c r="QLE337" s="33"/>
      <c r="QLF337" s="26"/>
      <c r="QLG337" s="33"/>
      <c r="QLH337" s="26"/>
      <c r="QLI337" s="33"/>
      <c r="QLJ337" s="26"/>
      <c r="QLK337" s="33"/>
      <c r="QLL337" s="26"/>
      <c r="QLM337" s="33"/>
      <c r="QLN337" s="26"/>
      <c r="QLO337" s="33"/>
      <c r="QLP337" s="26"/>
      <c r="QLQ337" s="33"/>
      <c r="QLR337" s="26"/>
      <c r="QLS337" s="33"/>
      <c r="QLT337" s="26"/>
      <c r="QLU337" s="33"/>
      <c r="QLV337" s="26"/>
      <c r="QLW337" s="33"/>
      <c r="QLX337" s="26"/>
      <c r="QLY337" s="33"/>
      <c r="QLZ337" s="26"/>
      <c r="QMA337" s="33"/>
      <c r="QMB337" s="26"/>
      <c r="QMC337" s="33"/>
      <c r="QMD337" s="26"/>
      <c r="QME337" s="33"/>
      <c r="QMF337" s="26"/>
      <c r="QMG337" s="33"/>
      <c r="QMH337" s="26"/>
      <c r="QMI337" s="33"/>
      <c r="QMJ337" s="26"/>
      <c r="QMK337" s="33"/>
      <c r="QML337" s="26"/>
      <c r="QMM337" s="33"/>
      <c r="QMN337" s="26"/>
      <c r="QMO337" s="33"/>
      <c r="QMP337" s="26"/>
      <c r="QMQ337" s="33"/>
      <c r="QMR337" s="26"/>
      <c r="QMS337" s="33"/>
      <c r="QMT337" s="26"/>
      <c r="QMU337" s="33"/>
      <c r="QMV337" s="26"/>
      <c r="QMW337" s="33"/>
      <c r="QMX337" s="26"/>
      <c r="QMY337" s="33"/>
      <c r="QMZ337" s="26"/>
      <c r="QNA337" s="33"/>
      <c r="QNB337" s="26"/>
      <c r="QNC337" s="33"/>
      <c r="QND337" s="26"/>
      <c r="QNE337" s="33"/>
      <c r="QNF337" s="26"/>
      <c r="QNG337" s="33"/>
      <c r="QNH337" s="26"/>
      <c r="QNI337" s="33"/>
      <c r="QNJ337" s="26"/>
      <c r="QNK337" s="33"/>
      <c r="QNL337" s="26"/>
      <c r="QNM337" s="33"/>
      <c r="QNN337" s="26"/>
      <c r="QNO337" s="33"/>
      <c r="QNP337" s="26"/>
      <c r="QNQ337" s="33"/>
      <c r="QNR337" s="26"/>
      <c r="QNS337" s="33"/>
      <c r="QNT337" s="26"/>
      <c r="QNU337" s="33"/>
      <c r="QNV337" s="26"/>
      <c r="QNW337" s="33"/>
      <c r="QNX337" s="26"/>
      <c r="QNY337" s="33"/>
      <c r="QNZ337" s="26"/>
      <c r="QOA337" s="33"/>
      <c r="QOB337" s="26"/>
      <c r="QOC337" s="33"/>
      <c r="QOD337" s="26"/>
      <c r="QOE337" s="33"/>
      <c r="QOF337" s="26"/>
      <c r="QOG337" s="33"/>
      <c r="QOH337" s="26"/>
      <c r="QOI337" s="33"/>
      <c r="QOJ337" s="26"/>
      <c r="QOK337" s="33"/>
      <c r="QOL337" s="26"/>
      <c r="QOM337" s="33"/>
      <c r="QON337" s="26"/>
      <c r="QOO337" s="33"/>
      <c r="QOP337" s="26"/>
      <c r="QOQ337" s="33"/>
      <c r="QOR337" s="26"/>
      <c r="QOS337" s="33"/>
      <c r="QOT337" s="26"/>
      <c r="QOU337" s="33"/>
      <c r="QOV337" s="26"/>
      <c r="QOW337" s="33"/>
      <c r="QOX337" s="26"/>
      <c r="QOY337" s="33"/>
      <c r="QOZ337" s="26"/>
      <c r="QPA337" s="33"/>
      <c r="QPB337" s="26"/>
      <c r="QPC337" s="33"/>
      <c r="QPD337" s="26"/>
      <c r="QPE337" s="33"/>
      <c r="QPF337" s="26"/>
      <c r="QPG337" s="33"/>
      <c r="QPH337" s="26"/>
      <c r="QPI337" s="33"/>
      <c r="QPJ337" s="26"/>
      <c r="QPK337" s="33"/>
      <c r="QPL337" s="26"/>
      <c r="QPM337" s="33"/>
      <c r="QPN337" s="26"/>
      <c r="QPO337" s="33"/>
      <c r="QPP337" s="26"/>
      <c r="QPQ337" s="33"/>
      <c r="QPR337" s="26"/>
      <c r="QPS337" s="33"/>
      <c r="QPT337" s="26"/>
      <c r="QPU337" s="33"/>
      <c r="QPV337" s="26"/>
      <c r="QPW337" s="33"/>
      <c r="QPX337" s="26"/>
      <c r="QPY337" s="33"/>
      <c r="QPZ337" s="26"/>
      <c r="QQA337" s="33"/>
      <c r="QQB337" s="26"/>
      <c r="QQC337" s="33"/>
      <c r="QQD337" s="26"/>
      <c r="QQE337" s="33"/>
      <c r="QQF337" s="26"/>
      <c r="QQG337" s="33"/>
      <c r="QQH337" s="26"/>
      <c r="QQI337" s="33"/>
      <c r="QQJ337" s="26"/>
      <c r="QQK337" s="33"/>
      <c r="QQL337" s="26"/>
      <c r="QQM337" s="33"/>
      <c r="QQN337" s="26"/>
      <c r="QQO337" s="33"/>
      <c r="QQP337" s="26"/>
      <c r="QQQ337" s="33"/>
      <c r="QQR337" s="26"/>
      <c r="QQS337" s="33"/>
      <c r="QQT337" s="26"/>
      <c r="QQU337" s="33"/>
      <c r="QQV337" s="26"/>
      <c r="QQW337" s="33"/>
      <c r="QQX337" s="26"/>
      <c r="QQY337" s="33"/>
      <c r="QQZ337" s="26"/>
      <c r="QRA337" s="33"/>
      <c r="QRB337" s="26"/>
      <c r="QRC337" s="33"/>
      <c r="QRD337" s="26"/>
      <c r="QRE337" s="33"/>
      <c r="QRF337" s="26"/>
      <c r="QRG337" s="33"/>
      <c r="QRH337" s="26"/>
      <c r="QRI337" s="33"/>
      <c r="QRJ337" s="26"/>
      <c r="QRK337" s="33"/>
      <c r="QRL337" s="26"/>
      <c r="QRM337" s="33"/>
      <c r="QRN337" s="26"/>
      <c r="QRO337" s="33"/>
      <c r="QRP337" s="26"/>
      <c r="QRQ337" s="33"/>
      <c r="QRR337" s="26"/>
      <c r="QRS337" s="33"/>
      <c r="QRT337" s="26"/>
      <c r="QRU337" s="33"/>
      <c r="QRV337" s="26"/>
      <c r="QRW337" s="33"/>
      <c r="QRX337" s="26"/>
      <c r="QRY337" s="33"/>
      <c r="QRZ337" s="26"/>
      <c r="QSA337" s="33"/>
      <c r="QSB337" s="26"/>
      <c r="QSC337" s="33"/>
      <c r="QSD337" s="26"/>
      <c r="QSE337" s="33"/>
      <c r="QSF337" s="26"/>
      <c r="QSG337" s="33"/>
      <c r="QSH337" s="26"/>
      <c r="QSI337" s="33"/>
      <c r="QSJ337" s="26"/>
      <c r="QSK337" s="33"/>
      <c r="QSL337" s="26"/>
      <c r="QSM337" s="33"/>
      <c r="QSN337" s="26"/>
      <c r="QSO337" s="33"/>
      <c r="QSP337" s="26"/>
      <c r="QSQ337" s="33"/>
      <c r="QSR337" s="26"/>
      <c r="QSS337" s="33"/>
      <c r="QST337" s="26"/>
      <c r="QSU337" s="33"/>
      <c r="QSV337" s="26"/>
      <c r="QSW337" s="33"/>
      <c r="QSX337" s="26"/>
      <c r="QSY337" s="33"/>
      <c r="QSZ337" s="26"/>
      <c r="QTA337" s="33"/>
      <c r="QTB337" s="26"/>
      <c r="QTC337" s="33"/>
      <c r="QTD337" s="26"/>
      <c r="QTE337" s="33"/>
      <c r="QTF337" s="26"/>
      <c r="QTG337" s="33"/>
      <c r="QTH337" s="26"/>
      <c r="QTI337" s="33"/>
      <c r="QTJ337" s="26"/>
      <c r="QTK337" s="33"/>
      <c r="QTL337" s="26"/>
      <c r="QTM337" s="33"/>
      <c r="QTN337" s="26"/>
      <c r="QTO337" s="33"/>
      <c r="QTP337" s="26"/>
      <c r="QTQ337" s="33"/>
      <c r="QTR337" s="26"/>
      <c r="QTS337" s="33"/>
      <c r="QTT337" s="26"/>
      <c r="QTU337" s="33"/>
      <c r="QTV337" s="26"/>
      <c r="QTW337" s="33"/>
      <c r="QTX337" s="26"/>
      <c r="QTY337" s="33"/>
      <c r="QTZ337" s="26"/>
      <c r="QUA337" s="33"/>
      <c r="QUB337" s="26"/>
      <c r="QUC337" s="33"/>
      <c r="QUD337" s="26"/>
      <c r="QUE337" s="33"/>
      <c r="QUF337" s="26"/>
      <c r="QUG337" s="33"/>
      <c r="QUH337" s="26"/>
      <c r="QUI337" s="33"/>
      <c r="QUJ337" s="26"/>
      <c r="QUK337" s="33"/>
      <c r="QUL337" s="26"/>
      <c r="QUM337" s="33"/>
      <c r="QUN337" s="26"/>
      <c r="QUO337" s="33"/>
      <c r="QUP337" s="26"/>
      <c r="QUQ337" s="33"/>
      <c r="QUR337" s="26"/>
      <c r="QUS337" s="33"/>
      <c r="QUT337" s="26"/>
      <c r="QUU337" s="33"/>
      <c r="QUV337" s="26"/>
      <c r="QUW337" s="33"/>
      <c r="QUX337" s="26"/>
      <c r="QUY337" s="33"/>
      <c r="QUZ337" s="26"/>
      <c r="QVA337" s="33"/>
      <c r="QVB337" s="26"/>
      <c r="QVC337" s="33"/>
      <c r="QVD337" s="26"/>
      <c r="QVE337" s="33"/>
      <c r="QVF337" s="26"/>
      <c r="QVG337" s="33"/>
      <c r="QVH337" s="26"/>
      <c r="QVI337" s="33"/>
      <c r="QVJ337" s="26"/>
      <c r="QVK337" s="33"/>
      <c r="QVL337" s="26"/>
      <c r="QVM337" s="33"/>
      <c r="QVN337" s="26"/>
      <c r="QVO337" s="33"/>
      <c r="QVP337" s="26"/>
      <c r="QVQ337" s="33"/>
      <c r="QVR337" s="26"/>
      <c r="QVS337" s="33"/>
      <c r="QVT337" s="26"/>
      <c r="QVU337" s="33"/>
      <c r="QVV337" s="26"/>
      <c r="QVW337" s="33"/>
      <c r="QVX337" s="26"/>
      <c r="QVY337" s="33"/>
      <c r="QVZ337" s="26"/>
      <c r="QWA337" s="33"/>
      <c r="QWB337" s="26"/>
      <c r="QWC337" s="33"/>
      <c r="QWD337" s="26"/>
      <c r="QWE337" s="33"/>
      <c r="QWF337" s="26"/>
      <c r="QWG337" s="33"/>
      <c r="QWH337" s="26"/>
      <c r="QWI337" s="33"/>
      <c r="QWJ337" s="26"/>
      <c r="QWK337" s="33"/>
      <c r="QWL337" s="26"/>
      <c r="QWM337" s="33"/>
      <c r="QWN337" s="26"/>
      <c r="QWO337" s="33"/>
      <c r="QWP337" s="26"/>
      <c r="QWQ337" s="33"/>
      <c r="QWR337" s="26"/>
      <c r="QWS337" s="33"/>
      <c r="QWT337" s="26"/>
      <c r="QWU337" s="33"/>
      <c r="QWV337" s="26"/>
      <c r="QWW337" s="33"/>
      <c r="QWX337" s="26"/>
      <c r="QWY337" s="33"/>
      <c r="QWZ337" s="26"/>
      <c r="QXA337" s="33"/>
      <c r="QXB337" s="26"/>
      <c r="QXC337" s="33"/>
      <c r="QXD337" s="26"/>
      <c r="QXE337" s="33"/>
      <c r="QXF337" s="26"/>
      <c r="QXG337" s="33"/>
      <c r="QXH337" s="26"/>
      <c r="QXI337" s="33"/>
      <c r="QXJ337" s="26"/>
      <c r="QXK337" s="33"/>
      <c r="QXL337" s="26"/>
      <c r="QXM337" s="33"/>
      <c r="QXN337" s="26"/>
      <c r="QXO337" s="33"/>
      <c r="QXP337" s="26"/>
      <c r="QXQ337" s="33"/>
      <c r="QXR337" s="26"/>
      <c r="QXS337" s="33"/>
      <c r="QXT337" s="26"/>
      <c r="QXU337" s="33"/>
      <c r="QXV337" s="26"/>
      <c r="QXW337" s="33"/>
      <c r="QXX337" s="26"/>
      <c r="QXY337" s="33"/>
      <c r="QXZ337" s="26"/>
      <c r="QYA337" s="33"/>
      <c r="QYB337" s="26"/>
      <c r="QYC337" s="33"/>
      <c r="QYD337" s="26"/>
      <c r="QYE337" s="33"/>
      <c r="QYF337" s="26"/>
      <c r="QYG337" s="33"/>
      <c r="QYH337" s="26"/>
      <c r="QYI337" s="33"/>
      <c r="QYJ337" s="26"/>
      <c r="QYK337" s="33"/>
      <c r="QYL337" s="26"/>
      <c r="QYM337" s="33"/>
      <c r="QYN337" s="26"/>
      <c r="QYO337" s="33"/>
      <c r="QYP337" s="26"/>
      <c r="QYQ337" s="33"/>
      <c r="QYR337" s="26"/>
      <c r="QYS337" s="33"/>
      <c r="QYT337" s="26"/>
      <c r="QYU337" s="33"/>
      <c r="QYV337" s="26"/>
      <c r="QYW337" s="33"/>
      <c r="QYX337" s="26"/>
      <c r="QYY337" s="33"/>
      <c r="QYZ337" s="26"/>
      <c r="QZA337" s="33"/>
      <c r="QZB337" s="26"/>
      <c r="QZC337" s="33"/>
      <c r="QZD337" s="26"/>
      <c r="QZE337" s="33"/>
      <c r="QZF337" s="26"/>
      <c r="QZG337" s="33"/>
      <c r="QZH337" s="26"/>
      <c r="QZI337" s="33"/>
      <c r="QZJ337" s="26"/>
      <c r="QZK337" s="33"/>
      <c r="QZL337" s="26"/>
      <c r="QZM337" s="33"/>
      <c r="QZN337" s="26"/>
      <c r="QZO337" s="33"/>
      <c r="QZP337" s="26"/>
      <c r="QZQ337" s="33"/>
      <c r="QZR337" s="26"/>
      <c r="QZS337" s="33"/>
      <c r="QZT337" s="26"/>
      <c r="QZU337" s="33"/>
      <c r="QZV337" s="26"/>
      <c r="QZW337" s="33"/>
      <c r="QZX337" s="26"/>
      <c r="QZY337" s="33"/>
      <c r="QZZ337" s="26"/>
      <c r="RAA337" s="33"/>
      <c r="RAB337" s="26"/>
      <c r="RAC337" s="33"/>
      <c r="RAD337" s="26"/>
      <c r="RAE337" s="33"/>
      <c r="RAF337" s="26"/>
      <c r="RAG337" s="33"/>
      <c r="RAH337" s="26"/>
      <c r="RAI337" s="33"/>
      <c r="RAJ337" s="26"/>
      <c r="RAK337" s="33"/>
      <c r="RAL337" s="26"/>
      <c r="RAM337" s="33"/>
      <c r="RAN337" s="26"/>
      <c r="RAO337" s="33"/>
      <c r="RAP337" s="26"/>
      <c r="RAQ337" s="33"/>
      <c r="RAR337" s="26"/>
      <c r="RAS337" s="33"/>
      <c r="RAT337" s="26"/>
      <c r="RAU337" s="33"/>
      <c r="RAV337" s="26"/>
      <c r="RAW337" s="33"/>
      <c r="RAX337" s="26"/>
      <c r="RAY337" s="33"/>
      <c r="RAZ337" s="26"/>
      <c r="RBA337" s="33"/>
      <c r="RBB337" s="26"/>
      <c r="RBC337" s="33"/>
      <c r="RBD337" s="26"/>
      <c r="RBE337" s="33"/>
      <c r="RBF337" s="26"/>
      <c r="RBG337" s="33"/>
      <c r="RBH337" s="26"/>
      <c r="RBI337" s="33"/>
      <c r="RBJ337" s="26"/>
      <c r="RBK337" s="33"/>
      <c r="RBL337" s="26"/>
      <c r="RBM337" s="33"/>
      <c r="RBN337" s="26"/>
      <c r="RBO337" s="33"/>
      <c r="RBP337" s="26"/>
      <c r="RBQ337" s="33"/>
      <c r="RBR337" s="26"/>
      <c r="RBS337" s="33"/>
      <c r="RBT337" s="26"/>
      <c r="RBU337" s="33"/>
      <c r="RBV337" s="26"/>
      <c r="RBW337" s="33"/>
      <c r="RBX337" s="26"/>
      <c r="RBY337" s="33"/>
      <c r="RBZ337" s="26"/>
      <c r="RCA337" s="33"/>
      <c r="RCB337" s="26"/>
      <c r="RCC337" s="33"/>
      <c r="RCD337" s="26"/>
      <c r="RCE337" s="33"/>
      <c r="RCF337" s="26"/>
      <c r="RCG337" s="33"/>
      <c r="RCH337" s="26"/>
      <c r="RCI337" s="33"/>
      <c r="RCJ337" s="26"/>
      <c r="RCK337" s="33"/>
      <c r="RCL337" s="26"/>
      <c r="RCM337" s="33"/>
      <c r="RCN337" s="26"/>
      <c r="RCO337" s="33"/>
      <c r="RCP337" s="26"/>
      <c r="RCQ337" s="33"/>
      <c r="RCR337" s="26"/>
      <c r="RCS337" s="33"/>
      <c r="RCT337" s="26"/>
      <c r="RCU337" s="33"/>
      <c r="RCV337" s="26"/>
      <c r="RCW337" s="33"/>
      <c r="RCX337" s="26"/>
      <c r="RCY337" s="33"/>
      <c r="RCZ337" s="26"/>
      <c r="RDA337" s="33"/>
      <c r="RDB337" s="26"/>
      <c r="RDC337" s="33"/>
      <c r="RDD337" s="26"/>
      <c r="RDE337" s="33"/>
      <c r="RDF337" s="26"/>
      <c r="RDG337" s="33"/>
      <c r="RDH337" s="26"/>
      <c r="RDI337" s="33"/>
      <c r="RDJ337" s="26"/>
      <c r="RDK337" s="33"/>
      <c r="RDL337" s="26"/>
      <c r="RDM337" s="33"/>
      <c r="RDN337" s="26"/>
      <c r="RDO337" s="33"/>
      <c r="RDP337" s="26"/>
      <c r="RDQ337" s="33"/>
      <c r="RDR337" s="26"/>
      <c r="RDS337" s="33"/>
      <c r="RDT337" s="26"/>
      <c r="RDU337" s="33"/>
      <c r="RDV337" s="26"/>
      <c r="RDW337" s="33"/>
      <c r="RDX337" s="26"/>
      <c r="RDY337" s="33"/>
      <c r="RDZ337" s="26"/>
      <c r="REA337" s="33"/>
      <c r="REB337" s="26"/>
      <c r="REC337" s="33"/>
      <c r="RED337" s="26"/>
      <c r="REE337" s="33"/>
      <c r="REF337" s="26"/>
      <c r="REG337" s="33"/>
      <c r="REH337" s="26"/>
      <c r="REI337" s="33"/>
      <c r="REJ337" s="26"/>
      <c r="REK337" s="33"/>
      <c r="REL337" s="26"/>
      <c r="REM337" s="33"/>
      <c r="REN337" s="26"/>
      <c r="REO337" s="33"/>
      <c r="REP337" s="26"/>
      <c r="REQ337" s="33"/>
      <c r="RER337" s="26"/>
      <c r="RES337" s="33"/>
      <c r="RET337" s="26"/>
      <c r="REU337" s="33"/>
      <c r="REV337" s="26"/>
      <c r="REW337" s="33"/>
      <c r="REX337" s="26"/>
      <c r="REY337" s="33"/>
      <c r="REZ337" s="26"/>
      <c r="RFA337" s="33"/>
      <c r="RFB337" s="26"/>
      <c r="RFC337" s="33"/>
      <c r="RFD337" s="26"/>
      <c r="RFE337" s="33"/>
      <c r="RFF337" s="26"/>
      <c r="RFG337" s="33"/>
      <c r="RFH337" s="26"/>
      <c r="RFI337" s="33"/>
      <c r="RFJ337" s="26"/>
      <c r="RFK337" s="33"/>
      <c r="RFL337" s="26"/>
      <c r="RFM337" s="33"/>
      <c r="RFN337" s="26"/>
      <c r="RFO337" s="33"/>
      <c r="RFP337" s="26"/>
      <c r="RFQ337" s="33"/>
      <c r="RFR337" s="26"/>
      <c r="RFS337" s="33"/>
      <c r="RFT337" s="26"/>
      <c r="RFU337" s="33"/>
      <c r="RFV337" s="26"/>
      <c r="RFW337" s="33"/>
      <c r="RFX337" s="26"/>
      <c r="RFY337" s="33"/>
      <c r="RFZ337" s="26"/>
      <c r="RGA337" s="33"/>
      <c r="RGB337" s="26"/>
      <c r="RGC337" s="33"/>
      <c r="RGD337" s="26"/>
      <c r="RGE337" s="33"/>
      <c r="RGF337" s="26"/>
      <c r="RGG337" s="33"/>
      <c r="RGH337" s="26"/>
      <c r="RGI337" s="33"/>
      <c r="RGJ337" s="26"/>
      <c r="RGK337" s="33"/>
      <c r="RGL337" s="26"/>
      <c r="RGM337" s="33"/>
      <c r="RGN337" s="26"/>
      <c r="RGO337" s="33"/>
      <c r="RGP337" s="26"/>
      <c r="RGQ337" s="33"/>
      <c r="RGR337" s="26"/>
      <c r="RGS337" s="33"/>
      <c r="RGT337" s="26"/>
      <c r="RGU337" s="33"/>
      <c r="RGV337" s="26"/>
      <c r="RGW337" s="33"/>
      <c r="RGX337" s="26"/>
      <c r="RGY337" s="33"/>
      <c r="RGZ337" s="26"/>
      <c r="RHA337" s="33"/>
      <c r="RHB337" s="26"/>
      <c r="RHC337" s="33"/>
      <c r="RHD337" s="26"/>
      <c r="RHE337" s="33"/>
      <c r="RHF337" s="26"/>
      <c r="RHG337" s="33"/>
      <c r="RHH337" s="26"/>
      <c r="RHI337" s="33"/>
      <c r="RHJ337" s="26"/>
      <c r="RHK337" s="33"/>
      <c r="RHL337" s="26"/>
      <c r="RHM337" s="33"/>
      <c r="RHN337" s="26"/>
      <c r="RHO337" s="33"/>
      <c r="RHP337" s="26"/>
      <c r="RHQ337" s="33"/>
      <c r="RHR337" s="26"/>
      <c r="RHS337" s="33"/>
      <c r="RHT337" s="26"/>
      <c r="RHU337" s="33"/>
      <c r="RHV337" s="26"/>
      <c r="RHW337" s="33"/>
      <c r="RHX337" s="26"/>
      <c r="RHY337" s="33"/>
      <c r="RHZ337" s="26"/>
      <c r="RIA337" s="33"/>
      <c r="RIB337" s="26"/>
      <c r="RIC337" s="33"/>
      <c r="RID337" s="26"/>
      <c r="RIE337" s="33"/>
      <c r="RIF337" s="26"/>
      <c r="RIG337" s="33"/>
      <c r="RIH337" s="26"/>
      <c r="RII337" s="33"/>
      <c r="RIJ337" s="26"/>
      <c r="RIK337" s="33"/>
      <c r="RIL337" s="26"/>
      <c r="RIM337" s="33"/>
      <c r="RIN337" s="26"/>
      <c r="RIO337" s="33"/>
      <c r="RIP337" s="26"/>
      <c r="RIQ337" s="33"/>
      <c r="RIR337" s="26"/>
      <c r="RIS337" s="33"/>
      <c r="RIT337" s="26"/>
      <c r="RIU337" s="33"/>
      <c r="RIV337" s="26"/>
      <c r="RIW337" s="33"/>
      <c r="RIX337" s="26"/>
      <c r="RIY337" s="33"/>
      <c r="RIZ337" s="26"/>
      <c r="RJA337" s="33"/>
      <c r="RJB337" s="26"/>
      <c r="RJC337" s="33"/>
      <c r="RJD337" s="26"/>
      <c r="RJE337" s="33"/>
      <c r="RJF337" s="26"/>
      <c r="RJG337" s="33"/>
      <c r="RJH337" s="26"/>
      <c r="RJI337" s="33"/>
      <c r="RJJ337" s="26"/>
      <c r="RJK337" s="33"/>
      <c r="RJL337" s="26"/>
      <c r="RJM337" s="33"/>
      <c r="RJN337" s="26"/>
      <c r="RJO337" s="33"/>
      <c r="RJP337" s="26"/>
      <c r="RJQ337" s="33"/>
      <c r="RJR337" s="26"/>
      <c r="RJS337" s="33"/>
      <c r="RJT337" s="26"/>
      <c r="RJU337" s="33"/>
      <c r="RJV337" s="26"/>
      <c r="RJW337" s="33"/>
      <c r="RJX337" s="26"/>
      <c r="RJY337" s="33"/>
      <c r="RJZ337" s="26"/>
      <c r="RKA337" s="33"/>
      <c r="RKB337" s="26"/>
      <c r="RKC337" s="33"/>
      <c r="RKD337" s="26"/>
      <c r="RKE337" s="33"/>
      <c r="RKF337" s="26"/>
      <c r="RKG337" s="33"/>
      <c r="RKH337" s="26"/>
      <c r="RKI337" s="33"/>
      <c r="RKJ337" s="26"/>
      <c r="RKK337" s="33"/>
      <c r="RKL337" s="26"/>
      <c r="RKM337" s="33"/>
      <c r="RKN337" s="26"/>
      <c r="RKO337" s="33"/>
      <c r="RKP337" s="26"/>
      <c r="RKQ337" s="33"/>
      <c r="RKR337" s="26"/>
      <c r="RKS337" s="33"/>
      <c r="RKT337" s="26"/>
      <c r="RKU337" s="33"/>
      <c r="RKV337" s="26"/>
      <c r="RKW337" s="33"/>
      <c r="RKX337" s="26"/>
      <c r="RKY337" s="33"/>
      <c r="RKZ337" s="26"/>
      <c r="RLA337" s="33"/>
      <c r="RLB337" s="26"/>
      <c r="RLC337" s="33"/>
      <c r="RLD337" s="26"/>
      <c r="RLE337" s="33"/>
      <c r="RLF337" s="26"/>
      <c r="RLG337" s="33"/>
      <c r="RLH337" s="26"/>
      <c r="RLI337" s="33"/>
      <c r="RLJ337" s="26"/>
      <c r="RLK337" s="33"/>
      <c r="RLL337" s="26"/>
      <c r="RLM337" s="33"/>
      <c r="RLN337" s="26"/>
      <c r="RLO337" s="33"/>
      <c r="RLP337" s="26"/>
      <c r="RLQ337" s="33"/>
      <c r="RLR337" s="26"/>
      <c r="RLS337" s="33"/>
      <c r="RLT337" s="26"/>
      <c r="RLU337" s="33"/>
      <c r="RLV337" s="26"/>
      <c r="RLW337" s="33"/>
      <c r="RLX337" s="26"/>
      <c r="RLY337" s="33"/>
      <c r="RLZ337" s="26"/>
      <c r="RMA337" s="33"/>
      <c r="RMB337" s="26"/>
      <c r="RMC337" s="33"/>
      <c r="RMD337" s="26"/>
      <c r="RME337" s="33"/>
      <c r="RMF337" s="26"/>
      <c r="RMG337" s="33"/>
      <c r="RMH337" s="26"/>
      <c r="RMI337" s="33"/>
      <c r="RMJ337" s="26"/>
      <c r="RMK337" s="33"/>
      <c r="RML337" s="26"/>
      <c r="RMM337" s="33"/>
      <c r="RMN337" s="26"/>
      <c r="RMO337" s="33"/>
      <c r="RMP337" s="26"/>
      <c r="RMQ337" s="33"/>
      <c r="RMR337" s="26"/>
      <c r="RMS337" s="33"/>
      <c r="RMT337" s="26"/>
      <c r="RMU337" s="33"/>
      <c r="RMV337" s="26"/>
      <c r="RMW337" s="33"/>
      <c r="RMX337" s="26"/>
      <c r="RMY337" s="33"/>
      <c r="RMZ337" s="26"/>
      <c r="RNA337" s="33"/>
      <c r="RNB337" s="26"/>
      <c r="RNC337" s="33"/>
      <c r="RND337" s="26"/>
      <c r="RNE337" s="33"/>
      <c r="RNF337" s="26"/>
      <c r="RNG337" s="33"/>
      <c r="RNH337" s="26"/>
      <c r="RNI337" s="33"/>
      <c r="RNJ337" s="26"/>
      <c r="RNK337" s="33"/>
      <c r="RNL337" s="26"/>
      <c r="RNM337" s="33"/>
      <c r="RNN337" s="26"/>
      <c r="RNO337" s="33"/>
      <c r="RNP337" s="26"/>
      <c r="RNQ337" s="33"/>
      <c r="RNR337" s="26"/>
      <c r="RNS337" s="33"/>
      <c r="RNT337" s="26"/>
      <c r="RNU337" s="33"/>
      <c r="RNV337" s="26"/>
      <c r="RNW337" s="33"/>
      <c r="RNX337" s="26"/>
      <c r="RNY337" s="33"/>
      <c r="RNZ337" s="26"/>
      <c r="ROA337" s="33"/>
      <c r="ROB337" s="26"/>
      <c r="ROC337" s="33"/>
      <c r="ROD337" s="26"/>
      <c r="ROE337" s="33"/>
      <c r="ROF337" s="26"/>
      <c r="ROG337" s="33"/>
      <c r="ROH337" s="26"/>
      <c r="ROI337" s="33"/>
      <c r="ROJ337" s="26"/>
      <c r="ROK337" s="33"/>
      <c r="ROL337" s="26"/>
      <c r="ROM337" s="33"/>
      <c r="RON337" s="26"/>
      <c r="ROO337" s="33"/>
      <c r="ROP337" s="26"/>
      <c r="ROQ337" s="33"/>
      <c r="ROR337" s="26"/>
      <c r="ROS337" s="33"/>
      <c r="ROT337" s="26"/>
      <c r="ROU337" s="33"/>
      <c r="ROV337" s="26"/>
      <c r="ROW337" s="33"/>
      <c r="ROX337" s="26"/>
      <c r="ROY337" s="33"/>
      <c r="ROZ337" s="26"/>
      <c r="RPA337" s="33"/>
      <c r="RPB337" s="26"/>
      <c r="RPC337" s="33"/>
      <c r="RPD337" s="26"/>
      <c r="RPE337" s="33"/>
      <c r="RPF337" s="26"/>
      <c r="RPG337" s="33"/>
      <c r="RPH337" s="26"/>
      <c r="RPI337" s="33"/>
      <c r="RPJ337" s="26"/>
      <c r="RPK337" s="33"/>
      <c r="RPL337" s="26"/>
      <c r="RPM337" s="33"/>
      <c r="RPN337" s="26"/>
      <c r="RPO337" s="33"/>
      <c r="RPP337" s="26"/>
      <c r="RPQ337" s="33"/>
      <c r="RPR337" s="26"/>
      <c r="RPS337" s="33"/>
      <c r="RPT337" s="26"/>
      <c r="RPU337" s="33"/>
      <c r="RPV337" s="26"/>
      <c r="RPW337" s="33"/>
      <c r="RPX337" s="26"/>
      <c r="RPY337" s="33"/>
      <c r="RPZ337" s="26"/>
      <c r="RQA337" s="33"/>
      <c r="RQB337" s="26"/>
      <c r="RQC337" s="33"/>
      <c r="RQD337" s="26"/>
      <c r="RQE337" s="33"/>
      <c r="RQF337" s="26"/>
      <c r="RQG337" s="33"/>
      <c r="RQH337" s="26"/>
      <c r="RQI337" s="33"/>
      <c r="RQJ337" s="26"/>
      <c r="RQK337" s="33"/>
      <c r="RQL337" s="26"/>
      <c r="RQM337" s="33"/>
      <c r="RQN337" s="26"/>
      <c r="RQO337" s="33"/>
      <c r="RQP337" s="26"/>
      <c r="RQQ337" s="33"/>
      <c r="RQR337" s="26"/>
      <c r="RQS337" s="33"/>
      <c r="RQT337" s="26"/>
      <c r="RQU337" s="33"/>
      <c r="RQV337" s="26"/>
      <c r="RQW337" s="33"/>
      <c r="RQX337" s="26"/>
      <c r="RQY337" s="33"/>
      <c r="RQZ337" s="26"/>
      <c r="RRA337" s="33"/>
      <c r="RRB337" s="26"/>
      <c r="RRC337" s="33"/>
      <c r="RRD337" s="26"/>
      <c r="RRE337" s="33"/>
      <c r="RRF337" s="26"/>
      <c r="RRG337" s="33"/>
      <c r="RRH337" s="26"/>
      <c r="RRI337" s="33"/>
      <c r="RRJ337" s="26"/>
      <c r="RRK337" s="33"/>
      <c r="RRL337" s="26"/>
      <c r="RRM337" s="33"/>
      <c r="RRN337" s="26"/>
      <c r="RRO337" s="33"/>
      <c r="RRP337" s="26"/>
      <c r="RRQ337" s="33"/>
      <c r="RRR337" s="26"/>
      <c r="RRS337" s="33"/>
      <c r="RRT337" s="26"/>
      <c r="RRU337" s="33"/>
      <c r="RRV337" s="26"/>
      <c r="RRW337" s="33"/>
      <c r="RRX337" s="26"/>
      <c r="RRY337" s="33"/>
      <c r="RRZ337" s="26"/>
      <c r="RSA337" s="33"/>
      <c r="RSB337" s="26"/>
      <c r="RSC337" s="33"/>
      <c r="RSD337" s="26"/>
      <c r="RSE337" s="33"/>
      <c r="RSF337" s="26"/>
      <c r="RSG337" s="33"/>
      <c r="RSH337" s="26"/>
      <c r="RSI337" s="33"/>
      <c r="RSJ337" s="26"/>
      <c r="RSK337" s="33"/>
      <c r="RSL337" s="26"/>
      <c r="RSM337" s="33"/>
      <c r="RSN337" s="26"/>
      <c r="RSO337" s="33"/>
      <c r="RSP337" s="26"/>
      <c r="RSQ337" s="33"/>
      <c r="RSR337" s="26"/>
      <c r="RSS337" s="33"/>
      <c r="RST337" s="26"/>
      <c r="RSU337" s="33"/>
      <c r="RSV337" s="26"/>
      <c r="RSW337" s="33"/>
      <c r="RSX337" s="26"/>
      <c r="RSY337" s="33"/>
      <c r="RSZ337" s="26"/>
      <c r="RTA337" s="33"/>
      <c r="RTB337" s="26"/>
      <c r="RTC337" s="33"/>
      <c r="RTD337" s="26"/>
      <c r="RTE337" s="33"/>
      <c r="RTF337" s="26"/>
      <c r="RTG337" s="33"/>
      <c r="RTH337" s="26"/>
      <c r="RTI337" s="33"/>
      <c r="RTJ337" s="26"/>
      <c r="RTK337" s="33"/>
      <c r="RTL337" s="26"/>
      <c r="RTM337" s="33"/>
      <c r="RTN337" s="26"/>
      <c r="RTO337" s="33"/>
      <c r="RTP337" s="26"/>
      <c r="RTQ337" s="33"/>
      <c r="RTR337" s="26"/>
      <c r="RTS337" s="33"/>
      <c r="RTT337" s="26"/>
      <c r="RTU337" s="33"/>
      <c r="RTV337" s="26"/>
      <c r="RTW337" s="33"/>
      <c r="RTX337" s="26"/>
      <c r="RTY337" s="33"/>
      <c r="RTZ337" s="26"/>
      <c r="RUA337" s="33"/>
      <c r="RUB337" s="26"/>
      <c r="RUC337" s="33"/>
      <c r="RUD337" s="26"/>
      <c r="RUE337" s="33"/>
      <c r="RUF337" s="26"/>
      <c r="RUG337" s="33"/>
      <c r="RUH337" s="26"/>
      <c r="RUI337" s="33"/>
      <c r="RUJ337" s="26"/>
      <c r="RUK337" s="33"/>
      <c r="RUL337" s="26"/>
      <c r="RUM337" s="33"/>
      <c r="RUN337" s="26"/>
      <c r="RUO337" s="33"/>
      <c r="RUP337" s="26"/>
      <c r="RUQ337" s="33"/>
      <c r="RUR337" s="26"/>
      <c r="RUS337" s="33"/>
      <c r="RUT337" s="26"/>
      <c r="RUU337" s="33"/>
      <c r="RUV337" s="26"/>
      <c r="RUW337" s="33"/>
      <c r="RUX337" s="26"/>
      <c r="RUY337" s="33"/>
      <c r="RUZ337" s="26"/>
      <c r="RVA337" s="33"/>
      <c r="RVB337" s="26"/>
      <c r="RVC337" s="33"/>
      <c r="RVD337" s="26"/>
      <c r="RVE337" s="33"/>
      <c r="RVF337" s="26"/>
      <c r="RVG337" s="33"/>
      <c r="RVH337" s="26"/>
      <c r="RVI337" s="33"/>
      <c r="RVJ337" s="26"/>
      <c r="RVK337" s="33"/>
      <c r="RVL337" s="26"/>
      <c r="RVM337" s="33"/>
      <c r="RVN337" s="26"/>
      <c r="RVO337" s="33"/>
      <c r="RVP337" s="26"/>
      <c r="RVQ337" s="33"/>
      <c r="RVR337" s="26"/>
      <c r="RVS337" s="33"/>
      <c r="RVT337" s="26"/>
      <c r="RVU337" s="33"/>
      <c r="RVV337" s="26"/>
      <c r="RVW337" s="33"/>
      <c r="RVX337" s="26"/>
      <c r="RVY337" s="33"/>
      <c r="RVZ337" s="26"/>
      <c r="RWA337" s="33"/>
      <c r="RWB337" s="26"/>
      <c r="RWC337" s="33"/>
      <c r="RWD337" s="26"/>
      <c r="RWE337" s="33"/>
      <c r="RWF337" s="26"/>
      <c r="RWG337" s="33"/>
      <c r="RWH337" s="26"/>
      <c r="RWI337" s="33"/>
      <c r="RWJ337" s="26"/>
      <c r="RWK337" s="33"/>
      <c r="RWL337" s="26"/>
      <c r="RWM337" s="33"/>
      <c r="RWN337" s="26"/>
      <c r="RWO337" s="33"/>
      <c r="RWP337" s="26"/>
      <c r="RWQ337" s="33"/>
      <c r="RWR337" s="26"/>
      <c r="RWS337" s="33"/>
      <c r="RWT337" s="26"/>
      <c r="RWU337" s="33"/>
      <c r="RWV337" s="26"/>
      <c r="RWW337" s="33"/>
      <c r="RWX337" s="26"/>
      <c r="RWY337" s="33"/>
      <c r="RWZ337" s="26"/>
      <c r="RXA337" s="33"/>
      <c r="RXB337" s="26"/>
      <c r="RXC337" s="33"/>
      <c r="RXD337" s="26"/>
      <c r="RXE337" s="33"/>
      <c r="RXF337" s="26"/>
      <c r="RXG337" s="33"/>
      <c r="RXH337" s="26"/>
      <c r="RXI337" s="33"/>
      <c r="RXJ337" s="26"/>
      <c r="RXK337" s="33"/>
      <c r="RXL337" s="26"/>
      <c r="RXM337" s="33"/>
      <c r="RXN337" s="26"/>
      <c r="RXO337" s="33"/>
      <c r="RXP337" s="26"/>
      <c r="RXQ337" s="33"/>
      <c r="RXR337" s="26"/>
      <c r="RXS337" s="33"/>
      <c r="RXT337" s="26"/>
      <c r="RXU337" s="33"/>
      <c r="RXV337" s="26"/>
      <c r="RXW337" s="33"/>
      <c r="RXX337" s="26"/>
      <c r="RXY337" s="33"/>
      <c r="RXZ337" s="26"/>
      <c r="RYA337" s="33"/>
      <c r="RYB337" s="26"/>
      <c r="RYC337" s="33"/>
      <c r="RYD337" s="26"/>
      <c r="RYE337" s="33"/>
      <c r="RYF337" s="26"/>
      <c r="RYG337" s="33"/>
      <c r="RYH337" s="26"/>
      <c r="RYI337" s="33"/>
      <c r="RYJ337" s="26"/>
      <c r="RYK337" s="33"/>
      <c r="RYL337" s="26"/>
      <c r="RYM337" s="33"/>
      <c r="RYN337" s="26"/>
      <c r="RYO337" s="33"/>
      <c r="RYP337" s="26"/>
      <c r="RYQ337" s="33"/>
      <c r="RYR337" s="26"/>
      <c r="RYS337" s="33"/>
      <c r="RYT337" s="26"/>
      <c r="RYU337" s="33"/>
      <c r="RYV337" s="26"/>
      <c r="RYW337" s="33"/>
      <c r="RYX337" s="26"/>
      <c r="RYY337" s="33"/>
      <c r="RYZ337" s="26"/>
      <c r="RZA337" s="33"/>
      <c r="RZB337" s="26"/>
      <c r="RZC337" s="33"/>
      <c r="RZD337" s="26"/>
      <c r="RZE337" s="33"/>
      <c r="RZF337" s="26"/>
      <c r="RZG337" s="33"/>
      <c r="RZH337" s="26"/>
      <c r="RZI337" s="33"/>
      <c r="RZJ337" s="26"/>
      <c r="RZK337" s="33"/>
      <c r="RZL337" s="26"/>
      <c r="RZM337" s="33"/>
      <c r="RZN337" s="26"/>
      <c r="RZO337" s="33"/>
      <c r="RZP337" s="26"/>
      <c r="RZQ337" s="33"/>
      <c r="RZR337" s="26"/>
      <c r="RZS337" s="33"/>
      <c r="RZT337" s="26"/>
      <c r="RZU337" s="33"/>
      <c r="RZV337" s="26"/>
      <c r="RZW337" s="33"/>
      <c r="RZX337" s="26"/>
      <c r="RZY337" s="33"/>
      <c r="RZZ337" s="26"/>
      <c r="SAA337" s="33"/>
      <c r="SAB337" s="26"/>
      <c r="SAC337" s="33"/>
      <c r="SAD337" s="26"/>
      <c r="SAE337" s="33"/>
      <c r="SAF337" s="26"/>
      <c r="SAG337" s="33"/>
      <c r="SAH337" s="26"/>
      <c r="SAI337" s="33"/>
      <c r="SAJ337" s="26"/>
      <c r="SAK337" s="33"/>
      <c r="SAL337" s="26"/>
      <c r="SAM337" s="33"/>
      <c r="SAN337" s="26"/>
      <c r="SAO337" s="33"/>
      <c r="SAP337" s="26"/>
      <c r="SAQ337" s="33"/>
      <c r="SAR337" s="26"/>
      <c r="SAS337" s="33"/>
      <c r="SAT337" s="26"/>
      <c r="SAU337" s="33"/>
      <c r="SAV337" s="26"/>
      <c r="SAW337" s="33"/>
      <c r="SAX337" s="26"/>
      <c r="SAY337" s="33"/>
      <c r="SAZ337" s="26"/>
      <c r="SBA337" s="33"/>
      <c r="SBB337" s="26"/>
      <c r="SBC337" s="33"/>
      <c r="SBD337" s="26"/>
      <c r="SBE337" s="33"/>
      <c r="SBF337" s="26"/>
      <c r="SBG337" s="33"/>
      <c r="SBH337" s="26"/>
      <c r="SBI337" s="33"/>
      <c r="SBJ337" s="26"/>
      <c r="SBK337" s="33"/>
      <c r="SBL337" s="26"/>
      <c r="SBM337" s="33"/>
      <c r="SBN337" s="26"/>
      <c r="SBO337" s="33"/>
      <c r="SBP337" s="26"/>
      <c r="SBQ337" s="33"/>
      <c r="SBR337" s="26"/>
      <c r="SBS337" s="33"/>
      <c r="SBT337" s="26"/>
      <c r="SBU337" s="33"/>
      <c r="SBV337" s="26"/>
      <c r="SBW337" s="33"/>
      <c r="SBX337" s="26"/>
      <c r="SBY337" s="33"/>
      <c r="SBZ337" s="26"/>
      <c r="SCA337" s="33"/>
      <c r="SCB337" s="26"/>
      <c r="SCC337" s="33"/>
      <c r="SCD337" s="26"/>
      <c r="SCE337" s="33"/>
      <c r="SCF337" s="26"/>
      <c r="SCG337" s="33"/>
      <c r="SCH337" s="26"/>
      <c r="SCI337" s="33"/>
      <c r="SCJ337" s="26"/>
      <c r="SCK337" s="33"/>
      <c r="SCL337" s="26"/>
      <c r="SCM337" s="33"/>
      <c r="SCN337" s="26"/>
      <c r="SCO337" s="33"/>
      <c r="SCP337" s="26"/>
      <c r="SCQ337" s="33"/>
      <c r="SCR337" s="26"/>
      <c r="SCS337" s="33"/>
      <c r="SCT337" s="26"/>
      <c r="SCU337" s="33"/>
      <c r="SCV337" s="26"/>
      <c r="SCW337" s="33"/>
      <c r="SCX337" s="26"/>
      <c r="SCY337" s="33"/>
      <c r="SCZ337" s="26"/>
      <c r="SDA337" s="33"/>
      <c r="SDB337" s="26"/>
      <c r="SDC337" s="33"/>
      <c r="SDD337" s="26"/>
      <c r="SDE337" s="33"/>
      <c r="SDF337" s="26"/>
      <c r="SDG337" s="33"/>
      <c r="SDH337" s="26"/>
      <c r="SDI337" s="33"/>
      <c r="SDJ337" s="26"/>
      <c r="SDK337" s="33"/>
      <c r="SDL337" s="26"/>
      <c r="SDM337" s="33"/>
      <c r="SDN337" s="26"/>
      <c r="SDO337" s="33"/>
      <c r="SDP337" s="26"/>
      <c r="SDQ337" s="33"/>
      <c r="SDR337" s="26"/>
      <c r="SDS337" s="33"/>
      <c r="SDT337" s="26"/>
      <c r="SDU337" s="33"/>
      <c r="SDV337" s="26"/>
      <c r="SDW337" s="33"/>
      <c r="SDX337" s="26"/>
      <c r="SDY337" s="33"/>
      <c r="SDZ337" s="26"/>
      <c r="SEA337" s="33"/>
      <c r="SEB337" s="26"/>
      <c r="SEC337" s="33"/>
      <c r="SED337" s="26"/>
      <c r="SEE337" s="33"/>
      <c r="SEF337" s="26"/>
      <c r="SEG337" s="33"/>
      <c r="SEH337" s="26"/>
      <c r="SEI337" s="33"/>
      <c r="SEJ337" s="26"/>
      <c r="SEK337" s="33"/>
      <c r="SEL337" s="26"/>
      <c r="SEM337" s="33"/>
      <c r="SEN337" s="26"/>
      <c r="SEO337" s="33"/>
      <c r="SEP337" s="26"/>
      <c r="SEQ337" s="33"/>
      <c r="SER337" s="26"/>
      <c r="SES337" s="33"/>
      <c r="SET337" s="26"/>
      <c r="SEU337" s="33"/>
      <c r="SEV337" s="26"/>
      <c r="SEW337" s="33"/>
      <c r="SEX337" s="26"/>
      <c r="SEY337" s="33"/>
      <c r="SEZ337" s="26"/>
      <c r="SFA337" s="33"/>
      <c r="SFB337" s="26"/>
      <c r="SFC337" s="33"/>
      <c r="SFD337" s="26"/>
      <c r="SFE337" s="33"/>
      <c r="SFF337" s="26"/>
      <c r="SFG337" s="33"/>
      <c r="SFH337" s="26"/>
      <c r="SFI337" s="33"/>
      <c r="SFJ337" s="26"/>
      <c r="SFK337" s="33"/>
      <c r="SFL337" s="26"/>
      <c r="SFM337" s="33"/>
      <c r="SFN337" s="26"/>
      <c r="SFO337" s="33"/>
      <c r="SFP337" s="26"/>
      <c r="SFQ337" s="33"/>
      <c r="SFR337" s="26"/>
      <c r="SFS337" s="33"/>
      <c r="SFT337" s="26"/>
      <c r="SFU337" s="33"/>
      <c r="SFV337" s="26"/>
      <c r="SFW337" s="33"/>
      <c r="SFX337" s="26"/>
      <c r="SFY337" s="33"/>
      <c r="SFZ337" s="26"/>
      <c r="SGA337" s="33"/>
      <c r="SGB337" s="26"/>
      <c r="SGC337" s="33"/>
      <c r="SGD337" s="26"/>
      <c r="SGE337" s="33"/>
      <c r="SGF337" s="26"/>
      <c r="SGG337" s="33"/>
      <c r="SGH337" s="26"/>
      <c r="SGI337" s="33"/>
      <c r="SGJ337" s="26"/>
      <c r="SGK337" s="33"/>
      <c r="SGL337" s="26"/>
      <c r="SGM337" s="33"/>
      <c r="SGN337" s="26"/>
      <c r="SGO337" s="33"/>
      <c r="SGP337" s="26"/>
      <c r="SGQ337" s="33"/>
      <c r="SGR337" s="26"/>
      <c r="SGS337" s="33"/>
      <c r="SGT337" s="26"/>
      <c r="SGU337" s="33"/>
      <c r="SGV337" s="26"/>
      <c r="SGW337" s="33"/>
      <c r="SGX337" s="26"/>
      <c r="SGY337" s="33"/>
      <c r="SGZ337" s="26"/>
      <c r="SHA337" s="33"/>
      <c r="SHB337" s="26"/>
      <c r="SHC337" s="33"/>
      <c r="SHD337" s="26"/>
      <c r="SHE337" s="33"/>
      <c r="SHF337" s="26"/>
      <c r="SHG337" s="33"/>
      <c r="SHH337" s="26"/>
      <c r="SHI337" s="33"/>
      <c r="SHJ337" s="26"/>
      <c r="SHK337" s="33"/>
      <c r="SHL337" s="26"/>
      <c r="SHM337" s="33"/>
      <c r="SHN337" s="26"/>
      <c r="SHO337" s="33"/>
      <c r="SHP337" s="26"/>
      <c r="SHQ337" s="33"/>
      <c r="SHR337" s="26"/>
      <c r="SHS337" s="33"/>
      <c r="SHT337" s="26"/>
      <c r="SHU337" s="33"/>
      <c r="SHV337" s="26"/>
      <c r="SHW337" s="33"/>
      <c r="SHX337" s="26"/>
      <c r="SHY337" s="33"/>
      <c r="SHZ337" s="26"/>
      <c r="SIA337" s="33"/>
      <c r="SIB337" s="26"/>
      <c r="SIC337" s="33"/>
      <c r="SID337" s="26"/>
      <c r="SIE337" s="33"/>
      <c r="SIF337" s="26"/>
      <c r="SIG337" s="33"/>
      <c r="SIH337" s="26"/>
      <c r="SII337" s="33"/>
      <c r="SIJ337" s="26"/>
      <c r="SIK337" s="33"/>
      <c r="SIL337" s="26"/>
      <c r="SIM337" s="33"/>
      <c r="SIN337" s="26"/>
      <c r="SIO337" s="33"/>
      <c r="SIP337" s="26"/>
      <c r="SIQ337" s="33"/>
      <c r="SIR337" s="26"/>
      <c r="SIS337" s="33"/>
      <c r="SIT337" s="26"/>
      <c r="SIU337" s="33"/>
      <c r="SIV337" s="26"/>
      <c r="SIW337" s="33"/>
      <c r="SIX337" s="26"/>
      <c r="SIY337" s="33"/>
      <c r="SIZ337" s="26"/>
      <c r="SJA337" s="33"/>
      <c r="SJB337" s="26"/>
      <c r="SJC337" s="33"/>
      <c r="SJD337" s="26"/>
      <c r="SJE337" s="33"/>
      <c r="SJF337" s="26"/>
      <c r="SJG337" s="33"/>
      <c r="SJH337" s="26"/>
      <c r="SJI337" s="33"/>
      <c r="SJJ337" s="26"/>
      <c r="SJK337" s="33"/>
      <c r="SJL337" s="26"/>
      <c r="SJM337" s="33"/>
      <c r="SJN337" s="26"/>
      <c r="SJO337" s="33"/>
      <c r="SJP337" s="26"/>
      <c r="SJQ337" s="33"/>
      <c r="SJR337" s="26"/>
      <c r="SJS337" s="33"/>
      <c r="SJT337" s="26"/>
      <c r="SJU337" s="33"/>
      <c r="SJV337" s="26"/>
      <c r="SJW337" s="33"/>
      <c r="SJX337" s="26"/>
      <c r="SJY337" s="33"/>
      <c r="SJZ337" s="26"/>
      <c r="SKA337" s="33"/>
      <c r="SKB337" s="26"/>
      <c r="SKC337" s="33"/>
      <c r="SKD337" s="26"/>
      <c r="SKE337" s="33"/>
      <c r="SKF337" s="26"/>
      <c r="SKG337" s="33"/>
      <c r="SKH337" s="26"/>
      <c r="SKI337" s="33"/>
      <c r="SKJ337" s="26"/>
      <c r="SKK337" s="33"/>
      <c r="SKL337" s="26"/>
      <c r="SKM337" s="33"/>
      <c r="SKN337" s="26"/>
      <c r="SKO337" s="33"/>
      <c r="SKP337" s="26"/>
      <c r="SKQ337" s="33"/>
      <c r="SKR337" s="26"/>
      <c r="SKS337" s="33"/>
      <c r="SKT337" s="26"/>
      <c r="SKU337" s="33"/>
      <c r="SKV337" s="26"/>
      <c r="SKW337" s="33"/>
      <c r="SKX337" s="26"/>
      <c r="SKY337" s="33"/>
      <c r="SKZ337" s="26"/>
      <c r="SLA337" s="33"/>
      <c r="SLB337" s="26"/>
      <c r="SLC337" s="33"/>
      <c r="SLD337" s="26"/>
      <c r="SLE337" s="33"/>
      <c r="SLF337" s="26"/>
      <c r="SLG337" s="33"/>
      <c r="SLH337" s="26"/>
      <c r="SLI337" s="33"/>
      <c r="SLJ337" s="26"/>
      <c r="SLK337" s="33"/>
      <c r="SLL337" s="26"/>
      <c r="SLM337" s="33"/>
      <c r="SLN337" s="26"/>
      <c r="SLO337" s="33"/>
      <c r="SLP337" s="26"/>
      <c r="SLQ337" s="33"/>
      <c r="SLR337" s="26"/>
      <c r="SLS337" s="33"/>
      <c r="SLT337" s="26"/>
      <c r="SLU337" s="33"/>
      <c r="SLV337" s="26"/>
      <c r="SLW337" s="33"/>
      <c r="SLX337" s="26"/>
      <c r="SLY337" s="33"/>
      <c r="SLZ337" s="26"/>
      <c r="SMA337" s="33"/>
      <c r="SMB337" s="26"/>
      <c r="SMC337" s="33"/>
      <c r="SMD337" s="26"/>
      <c r="SME337" s="33"/>
      <c r="SMF337" s="26"/>
      <c r="SMG337" s="33"/>
      <c r="SMH337" s="26"/>
      <c r="SMI337" s="33"/>
      <c r="SMJ337" s="26"/>
      <c r="SMK337" s="33"/>
      <c r="SML337" s="26"/>
      <c r="SMM337" s="33"/>
      <c r="SMN337" s="26"/>
      <c r="SMO337" s="33"/>
      <c r="SMP337" s="26"/>
      <c r="SMQ337" s="33"/>
      <c r="SMR337" s="26"/>
      <c r="SMS337" s="33"/>
      <c r="SMT337" s="26"/>
      <c r="SMU337" s="33"/>
      <c r="SMV337" s="26"/>
      <c r="SMW337" s="33"/>
      <c r="SMX337" s="26"/>
      <c r="SMY337" s="33"/>
      <c r="SMZ337" s="26"/>
      <c r="SNA337" s="33"/>
      <c r="SNB337" s="26"/>
      <c r="SNC337" s="33"/>
      <c r="SND337" s="26"/>
      <c r="SNE337" s="33"/>
      <c r="SNF337" s="26"/>
      <c r="SNG337" s="33"/>
      <c r="SNH337" s="26"/>
      <c r="SNI337" s="33"/>
      <c r="SNJ337" s="26"/>
      <c r="SNK337" s="33"/>
      <c r="SNL337" s="26"/>
      <c r="SNM337" s="33"/>
      <c r="SNN337" s="26"/>
      <c r="SNO337" s="33"/>
      <c r="SNP337" s="26"/>
      <c r="SNQ337" s="33"/>
      <c r="SNR337" s="26"/>
      <c r="SNS337" s="33"/>
      <c r="SNT337" s="26"/>
      <c r="SNU337" s="33"/>
      <c r="SNV337" s="26"/>
      <c r="SNW337" s="33"/>
      <c r="SNX337" s="26"/>
      <c r="SNY337" s="33"/>
      <c r="SNZ337" s="26"/>
      <c r="SOA337" s="33"/>
      <c r="SOB337" s="26"/>
      <c r="SOC337" s="33"/>
      <c r="SOD337" s="26"/>
      <c r="SOE337" s="33"/>
      <c r="SOF337" s="26"/>
      <c r="SOG337" s="33"/>
      <c r="SOH337" s="26"/>
      <c r="SOI337" s="33"/>
      <c r="SOJ337" s="26"/>
      <c r="SOK337" s="33"/>
      <c r="SOL337" s="26"/>
      <c r="SOM337" s="33"/>
      <c r="SON337" s="26"/>
      <c r="SOO337" s="33"/>
      <c r="SOP337" s="26"/>
      <c r="SOQ337" s="33"/>
      <c r="SOR337" s="26"/>
      <c r="SOS337" s="33"/>
      <c r="SOT337" s="26"/>
      <c r="SOU337" s="33"/>
      <c r="SOV337" s="26"/>
      <c r="SOW337" s="33"/>
      <c r="SOX337" s="26"/>
      <c r="SOY337" s="33"/>
      <c r="SOZ337" s="26"/>
      <c r="SPA337" s="33"/>
      <c r="SPB337" s="26"/>
      <c r="SPC337" s="33"/>
      <c r="SPD337" s="26"/>
      <c r="SPE337" s="33"/>
      <c r="SPF337" s="26"/>
      <c r="SPG337" s="33"/>
      <c r="SPH337" s="26"/>
      <c r="SPI337" s="33"/>
      <c r="SPJ337" s="26"/>
      <c r="SPK337" s="33"/>
      <c r="SPL337" s="26"/>
      <c r="SPM337" s="33"/>
      <c r="SPN337" s="26"/>
      <c r="SPO337" s="33"/>
      <c r="SPP337" s="26"/>
      <c r="SPQ337" s="33"/>
      <c r="SPR337" s="26"/>
      <c r="SPS337" s="33"/>
      <c r="SPT337" s="26"/>
      <c r="SPU337" s="33"/>
      <c r="SPV337" s="26"/>
      <c r="SPW337" s="33"/>
      <c r="SPX337" s="26"/>
      <c r="SPY337" s="33"/>
      <c r="SPZ337" s="26"/>
      <c r="SQA337" s="33"/>
      <c r="SQB337" s="26"/>
      <c r="SQC337" s="33"/>
      <c r="SQD337" s="26"/>
      <c r="SQE337" s="33"/>
      <c r="SQF337" s="26"/>
      <c r="SQG337" s="33"/>
      <c r="SQH337" s="26"/>
      <c r="SQI337" s="33"/>
      <c r="SQJ337" s="26"/>
      <c r="SQK337" s="33"/>
      <c r="SQL337" s="26"/>
      <c r="SQM337" s="33"/>
      <c r="SQN337" s="26"/>
      <c r="SQO337" s="33"/>
      <c r="SQP337" s="26"/>
      <c r="SQQ337" s="33"/>
      <c r="SQR337" s="26"/>
      <c r="SQS337" s="33"/>
      <c r="SQT337" s="26"/>
      <c r="SQU337" s="33"/>
      <c r="SQV337" s="26"/>
      <c r="SQW337" s="33"/>
      <c r="SQX337" s="26"/>
      <c r="SQY337" s="33"/>
      <c r="SQZ337" s="26"/>
      <c r="SRA337" s="33"/>
      <c r="SRB337" s="26"/>
      <c r="SRC337" s="33"/>
      <c r="SRD337" s="26"/>
      <c r="SRE337" s="33"/>
      <c r="SRF337" s="26"/>
      <c r="SRG337" s="33"/>
      <c r="SRH337" s="26"/>
      <c r="SRI337" s="33"/>
      <c r="SRJ337" s="26"/>
      <c r="SRK337" s="33"/>
      <c r="SRL337" s="26"/>
      <c r="SRM337" s="33"/>
      <c r="SRN337" s="26"/>
      <c r="SRO337" s="33"/>
      <c r="SRP337" s="26"/>
      <c r="SRQ337" s="33"/>
      <c r="SRR337" s="26"/>
      <c r="SRS337" s="33"/>
      <c r="SRT337" s="26"/>
      <c r="SRU337" s="33"/>
      <c r="SRV337" s="26"/>
      <c r="SRW337" s="33"/>
      <c r="SRX337" s="26"/>
      <c r="SRY337" s="33"/>
      <c r="SRZ337" s="26"/>
      <c r="SSA337" s="33"/>
      <c r="SSB337" s="26"/>
      <c r="SSC337" s="33"/>
      <c r="SSD337" s="26"/>
      <c r="SSE337" s="33"/>
      <c r="SSF337" s="26"/>
      <c r="SSG337" s="33"/>
      <c r="SSH337" s="26"/>
      <c r="SSI337" s="33"/>
      <c r="SSJ337" s="26"/>
      <c r="SSK337" s="33"/>
      <c r="SSL337" s="26"/>
      <c r="SSM337" s="33"/>
      <c r="SSN337" s="26"/>
      <c r="SSO337" s="33"/>
      <c r="SSP337" s="26"/>
      <c r="SSQ337" s="33"/>
      <c r="SSR337" s="26"/>
      <c r="SSS337" s="33"/>
      <c r="SST337" s="26"/>
      <c r="SSU337" s="33"/>
      <c r="SSV337" s="26"/>
      <c r="SSW337" s="33"/>
      <c r="SSX337" s="26"/>
      <c r="SSY337" s="33"/>
      <c r="SSZ337" s="26"/>
      <c r="STA337" s="33"/>
      <c r="STB337" s="26"/>
      <c r="STC337" s="33"/>
      <c r="STD337" s="26"/>
      <c r="STE337" s="33"/>
      <c r="STF337" s="26"/>
      <c r="STG337" s="33"/>
      <c r="STH337" s="26"/>
      <c r="STI337" s="33"/>
      <c r="STJ337" s="26"/>
      <c r="STK337" s="33"/>
      <c r="STL337" s="26"/>
      <c r="STM337" s="33"/>
      <c r="STN337" s="26"/>
      <c r="STO337" s="33"/>
      <c r="STP337" s="26"/>
      <c r="STQ337" s="33"/>
      <c r="STR337" s="26"/>
      <c r="STS337" s="33"/>
      <c r="STT337" s="26"/>
      <c r="STU337" s="33"/>
      <c r="STV337" s="26"/>
      <c r="STW337" s="33"/>
      <c r="STX337" s="26"/>
      <c r="STY337" s="33"/>
      <c r="STZ337" s="26"/>
      <c r="SUA337" s="33"/>
      <c r="SUB337" s="26"/>
      <c r="SUC337" s="33"/>
      <c r="SUD337" s="26"/>
      <c r="SUE337" s="33"/>
      <c r="SUF337" s="26"/>
      <c r="SUG337" s="33"/>
      <c r="SUH337" s="26"/>
      <c r="SUI337" s="33"/>
      <c r="SUJ337" s="26"/>
      <c r="SUK337" s="33"/>
      <c r="SUL337" s="26"/>
      <c r="SUM337" s="33"/>
      <c r="SUN337" s="26"/>
      <c r="SUO337" s="33"/>
      <c r="SUP337" s="26"/>
      <c r="SUQ337" s="33"/>
      <c r="SUR337" s="26"/>
      <c r="SUS337" s="33"/>
      <c r="SUT337" s="26"/>
      <c r="SUU337" s="33"/>
      <c r="SUV337" s="26"/>
      <c r="SUW337" s="33"/>
      <c r="SUX337" s="26"/>
      <c r="SUY337" s="33"/>
      <c r="SUZ337" s="26"/>
      <c r="SVA337" s="33"/>
      <c r="SVB337" s="26"/>
      <c r="SVC337" s="33"/>
      <c r="SVD337" s="26"/>
      <c r="SVE337" s="33"/>
      <c r="SVF337" s="26"/>
      <c r="SVG337" s="33"/>
      <c r="SVH337" s="26"/>
      <c r="SVI337" s="33"/>
      <c r="SVJ337" s="26"/>
      <c r="SVK337" s="33"/>
      <c r="SVL337" s="26"/>
      <c r="SVM337" s="33"/>
      <c r="SVN337" s="26"/>
      <c r="SVO337" s="33"/>
      <c r="SVP337" s="26"/>
      <c r="SVQ337" s="33"/>
      <c r="SVR337" s="26"/>
      <c r="SVS337" s="33"/>
      <c r="SVT337" s="26"/>
      <c r="SVU337" s="33"/>
      <c r="SVV337" s="26"/>
      <c r="SVW337" s="33"/>
      <c r="SVX337" s="26"/>
      <c r="SVY337" s="33"/>
      <c r="SVZ337" s="26"/>
      <c r="SWA337" s="33"/>
      <c r="SWB337" s="26"/>
      <c r="SWC337" s="33"/>
      <c r="SWD337" s="26"/>
      <c r="SWE337" s="33"/>
      <c r="SWF337" s="26"/>
      <c r="SWG337" s="33"/>
      <c r="SWH337" s="26"/>
      <c r="SWI337" s="33"/>
      <c r="SWJ337" s="26"/>
      <c r="SWK337" s="33"/>
      <c r="SWL337" s="26"/>
      <c r="SWM337" s="33"/>
      <c r="SWN337" s="26"/>
      <c r="SWO337" s="33"/>
      <c r="SWP337" s="26"/>
      <c r="SWQ337" s="33"/>
      <c r="SWR337" s="26"/>
      <c r="SWS337" s="33"/>
      <c r="SWT337" s="26"/>
      <c r="SWU337" s="33"/>
      <c r="SWV337" s="26"/>
      <c r="SWW337" s="33"/>
      <c r="SWX337" s="26"/>
      <c r="SWY337" s="33"/>
      <c r="SWZ337" s="26"/>
      <c r="SXA337" s="33"/>
      <c r="SXB337" s="26"/>
      <c r="SXC337" s="33"/>
      <c r="SXD337" s="26"/>
      <c r="SXE337" s="33"/>
      <c r="SXF337" s="26"/>
      <c r="SXG337" s="33"/>
      <c r="SXH337" s="26"/>
      <c r="SXI337" s="33"/>
      <c r="SXJ337" s="26"/>
      <c r="SXK337" s="33"/>
      <c r="SXL337" s="26"/>
      <c r="SXM337" s="33"/>
      <c r="SXN337" s="26"/>
      <c r="SXO337" s="33"/>
      <c r="SXP337" s="26"/>
      <c r="SXQ337" s="33"/>
      <c r="SXR337" s="26"/>
      <c r="SXS337" s="33"/>
      <c r="SXT337" s="26"/>
      <c r="SXU337" s="33"/>
      <c r="SXV337" s="26"/>
      <c r="SXW337" s="33"/>
      <c r="SXX337" s="26"/>
      <c r="SXY337" s="33"/>
      <c r="SXZ337" s="26"/>
      <c r="SYA337" s="33"/>
      <c r="SYB337" s="26"/>
      <c r="SYC337" s="33"/>
      <c r="SYD337" s="26"/>
      <c r="SYE337" s="33"/>
      <c r="SYF337" s="26"/>
      <c r="SYG337" s="33"/>
      <c r="SYH337" s="26"/>
      <c r="SYI337" s="33"/>
      <c r="SYJ337" s="26"/>
      <c r="SYK337" s="33"/>
      <c r="SYL337" s="26"/>
      <c r="SYM337" s="33"/>
      <c r="SYN337" s="26"/>
      <c r="SYO337" s="33"/>
      <c r="SYP337" s="26"/>
      <c r="SYQ337" s="33"/>
      <c r="SYR337" s="26"/>
      <c r="SYS337" s="33"/>
      <c r="SYT337" s="26"/>
      <c r="SYU337" s="33"/>
      <c r="SYV337" s="26"/>
      <c r="SYW337" s="33"/>
      <c r="SYX337" s="26"/>
      <c r="SYY337" s="33"/>
      <c r="SYZ337" s="26"/>
      <c r="SZA337" s="33"/>
      <c r="SZB337" s="26"/>
      <c r="SZC337" s="33"/>
      <c r="SZD337" s="26"/>
      <c r="SZE337" s="33"/>
      <c r="SZF337" s="26"/>
      <c r="SZG337" s="33"/>
      <c r="SZH337" s="26"/>
      <c r="SZI337" s="33"/>
      <c r="SZJ337" s="26"/>
      <c r="SZK337" s="33"/>
      <c r="SZL337" s="26"/>
      <c r="SZM337" s="33"/>
      <c r="SZN337" s="26"/>
      <c r="SZO337" s="33"/>
      <c r="SZP337" s="26"/>
      <c r="SZQ337" s="33"/>
      <c r="SZR337" s="26"/>
      <c r="SZS337" s="33"/>
      <c r="SZT337" s="26"/>
      <c r="SZU337" s="33"/>
      <c r="SZV337" s="26"/>
      <c r="SZW337" s="33"/>
      <c r="SZX337" s="26"/>
      <c r="SZY337" s="33"/>
      <c r="SZZ337" s="26"/>
      <c r="TAA337" s="33"/>
      <c r="TAB337" s="26"/>
      <c r="TAC337" s="33"/>
      <c r="TAD337" s="26"/>
      <c r="TAE337" s="33"/>
      <c r="TAF337" s="26"/>
      <c r="TAG337" s="33"/>
      <c r="TAH337" s="26"/>
      <c r="TAI337" s="33"/>
      <c r="TAJ337" s="26"/>
      <c r="TAK337" s="33"/>
      <c r="TAL337" s="26"/>
      <c r="TAM337" s="33"/>
      <c r="TAN337" s="26"/>
      <c r="TAO337" s="33"/>
      <c r="TAP337" s="26"/>
      <c r="TAQ337" s="33"/>
      <c r="TAR337" s="26"/>
      <c r="TAS337" s="33"/>
      <c r="TAT337" s="26"/>
      <c r="TAU337" s="33"/>
      <c r="TAV337" s="26"/>
      <c r="TAW337" s="33"/>
      <c r="TAX337" s="26"/>
      <c r="TAY337" s="33"/>
      <c r="TAZ337" s="26"/>
      <c r="TBA337" s="33"/>
      <c r="TBB337" s="26"/>
      <c r="TBC337" s="33"/>
      <c r="TBD337" s="26"/>
      <c r="TBE337" s="33"/>
      <c r="TBF337" s="26"/>
      <c r="TBG337" s="33"/>
      <c r="TBH337" s="26"/>
      <c r="TBI337" s="33"/>
      <c r="TBJ337" s="26"/>
      <c r="TBK337" s="33"/>
      <c r="TBL337" s="26"/>
      <c r="TBM337" s="33"/>
      <c r="TBN337" s="26"/>
      <c r="TBO337" s="33"/>
      <c r="TBP337" s="26"/>
      <c r="TBQ337" s="33"/>
      <c r="TBR337" s="26"/>
      <c r="TBS337" s="33"/>
      <c r="TBT337" s="26"/>
      <c r="TBU337" s="33"/>
      <c r="TBV337" s="26"/>
      <c r="TBW337" s="33"/>
      <c r="TBX337" s="26"/>
      <c r="TBY337" s="33"/>
      <c r="TBZ337" s="26"/>
      <c r="TCA337" s="33"/>
      <c r="TCB337" s="26"/>
      <c r="TCC337" s="33"/>
      <c r="TCD337" s="26"/>
      <c r="TCE337" s="33"/>
      <c r="TCF337" s="26"/>
      <c r="TCG337" s="33"/>
      <c r="TCH337" s="26"/>
      <c r="TCI337" s="33"/>
      <c r="TCJ337" s="26"/>
      <c r="TCK337" s="33"/>
      <c r="TCL337" s="26"/>
      <c r="TCM337" s="33"/>
      <c r="TCN337" s="26"/>
      <c r="TCO337" s="33"/>
      <c r="TCP337" s="26"/>
      <c r="TCQ337" s="33"/>
      <c r="TCR337" s="26"/>
      <c r="TCS337" s="33"/>
      <c r="TCT337" s="26"/>
      <c r="TCU337" s="33"/>
      <c r="TCV337" s="26"/>
      <c r="TCW337" s="33"/>
      <c r="TCX337" s="26"/>
      <c r="TCY337" s="33"/>
      <c r="TCZ337" s="26"/>
      <c r="TDA337" s="33"/>
      <c r="TDB337" s="26"/>
      <c r="TDC337" s="33"/>
      <c r="TDD337" s="26"/>
      <c r="TDE337" s="33"/>
      <c r="TDF337" s="26"/>
      <c r="TDG337" s="33"/>
      <c r="TDH337" s="26"/>
      <c r="TDI337" s="33"/>
      <c r="TDJ337" s="26"/>
      <c r="TDK337" s="33"/>
      <c r="TDL337" s="26"/>
      <c r="TDM337" s="33"/>
      <c r="TDN337" s="26"/>
      <c r="TDO337" s="33"/>
      <c r="TDP337" s="26"/>
      <c r="TDQ337" s="33"/>
      <c r="TDR337" s="26"/>
      <c r="TDS337" s="33"/>
      <c r="TDT337" s="26"/>
      <c r="TDU337" s="33"/>
      <c r="TDV337" s="26"/>
      <c r="TDW337" s="33"/>
      <c r="TDX337" s="26"/>
      <c r="TDY337" s="33"/>
      <c r="TDZ337" s="26"/>
      <c r="TEA337" s="33"/>
      <c r="TEB337" s="26"/>
      <c r="TEC337" s="33"/>
      <c r="TED337" s="26"/>
      <c r="TEE337" s="33"/>
      <c r="TEF337" s="26"/>
      <c r="TEG337" s="33"/>
      <c r="TEH337" s="26"/>
      <c r="TEI337" s="33"/>
      <c r="TEJ337" s="26"/>
      <c r="TEK337" s="33"/>
      <c r="TEL337" s="26"/>
      <c r="TEM337" s="33"/>
      <c r="TEN337" s="26"/>
      <c r="TEO337" s="33"/>
      <c r="TEP337" s="26"/>
      <c r="TEQ337" s="33"/>
      <c r="TER337" s="26"/>
      <c r="TES337" s="33"/>
      <c r="TET337" s="26"/>
      <c r="TEU337" s="33"/>
      <c r="TEV337" s="26"/>
      <c r="TEW337" s="33"/>
      <c r="TEX337" s="26"/>
      <c r="TEY337" s="33"/>
      <c r="TEZ337" s="26"/>
      <c r="TFA337" s="33"/>
      <c r="TFB337" s="26"/>
      <c r="TFC337" s="33"/>
      <c r="TFD337" s="26"/>
      <c r="TFE337" s="33"/>
      <c r="TFF337" s="26"/>
      <c r="TFG337" s="33"/>
      <c r="TFH337" s="26"/>
      <c r="TFI337" s="33"/>
      <c r="TFJ337" s="26"/>
      <c r="TFK337" s="33"/>
      <c r="TFL337" s="26"/>
      <c r="TFM337" s="33"/>
      <c r="TFN337" s="26"/>
      <c r="TFO337" s="33"/>
      <c r="TFP337" s="26"/>
      <c r="TFQ337" s="33"/>
      <c r="TFR337" s="26"/>
      <c r="TFS337" s="33"/>
      <c r="TFT337" s="26"/>
      <c r="TFU337" s="33"/>
      <c r="TFV337" s="26"/>
      <c r="TFW337" s="33"/>
      <c r="TFX337" s="26"/>
      <c r="TFY337" s="33"/>
      <c r="TFZ337" s="26"/>
      <c r="TGA337" s="33"/>
      <c r="TGB337" s="26"/>
      <c r="TGC337" s="33"/>
      <c r="TGD337" s="26"/>
      <c r="TGE337" s="33"/>
      <c r="TGF337" s="26"/>
      <c r="TGG337" s="33"/>
      <c r="TGH337" s="26"/>
      <c r="TGI337" s="33"/>
      <c r="TGJ337" s="26"/>
      <c r="TGK337" s="33"/>
      <c r="TGL337" s="26"/>
      <c r="TGM337" s="33"/>
      <c r="TGN337" s="26"/>
      <c r="TGO337" s="33"/>
      <c r="TGP337" s="26"/>
      <c r="TGQ337" s="33"/>
      <c r="TGR337" s="26"/>
      <c r="TGS337" s="33"/>
      <c r="TGT337" s="26"/>
      <c r="TGU337" s="33"/>
      <c r="TGV337" s="26"/>
      <c r="TGW337" s="33"/>
      <c r="TGX337" s="26"/>
      <c r="TGY337" s="33"/>
      <c r="TGZ337" s="26"/>
      <c r="THA337" s="33"/>
      <c r="THB337" s="26"/>
      <c r="THC337" s="33"/>
      <c r="THD337" s="26"/>
      <c r="THE337" s="33"/>
      <c r="THF337" s="26"/>
      <c r="THG337" s="33"/>
      <c r="THH337" s="26"/>
      <c r="THI337" s="33"/>
      <c r="THJ337" s="26"/>
      <c r="THK337" s="33"/>
      <c r="THL337" s="26"/>
      <c r="THM337" s="33"/>
      <c r="THN337" s="26"/>
      <c r="THO337" s="33"/>
      <c r="THP337" s="26"/>
      <c r="THQ337" s="33"/>
      <c r="THR337" s="26"/>
      <c r="THS337" s="33"/>
      <c r="THT337" s="26"/>
      <c r="THU337" s="33"/>
      <c r="THV337" s="26"/>
      <c r="THW337" s="33"/>
      <c r="THX337" s="26"/>
      <c r="THY337" s="33"/>
      <c r="THZ337" s="26"/>
      <c r="TIA337" s="33"/>
      <c r="TIB337" s="26"/>
      <c r="TIC337" s="33"/>
      <c r="TID337" s="26"/>
      <c r="TIE337" s="33"/>
      <c r="TIF337" s="26"/>
      <c r="TIG337" s="33"/>
      <c r="TIH337" s="26"/>
      <c r="TII337" s="33"/>
      <c r="TIJ337" s="26"/>
      <c r="TIK337" s="33"/>
      <c r="TIL337" s="26"/>
      <c r="TIM337" s="33"/>
      <c r="TIN337" s="26"/>
      <c r="TIO337" s="33"/>
      <c r="TIP337" s="26"/>
      <c r="TIQ337" s="33"/>
      <c r="TIR337" s="26"/>
      <c r="TIS337" s="33"/>
      <c r="TIT337" s="26"/>
      <c r="TIU337" s="33"/>
      <c r="TIV337" s="26"/>
      <c r="TIW337" s="33"/>
      <c r="TIX337" s="26"/>
      <c r="TIY337" s="33"/>
      <c r="TIZ337" s="26"/>
      <c r="TJA337" s="33"/>
      <c r="TJB337" s="26"/>
      <c r="TJC337" s="33"/>
      <c r="TJD337" s="26"/>
      <c r="TJE337" s="33"/>
      <c r="TJF337" s="26"/>
      <c r="TJG337" s="33"/>
      <c r="TJH337" s="26"/>
      <c r="TJI337" s="33"/>
      <c r="TJJ337" s="26"/>
      <c r="TJK337" s="33"/>
      <c r="TJL337" s="26"/>
      <c r="TJM337" s="33"/>
      <c r="TJN337" s="26"/>
      <c r="TJO337" s="33"/>
      <c r="TJP337" s="26"/>
      <c r="TJQ337" s="33"/>
      <c r="TJR337" s="26"/>
      <c r="TJS337" s="33"/>
      <c r="TJT337" s="26"/>
      <c r="TJU337" s="33"/>
      <c r="TJV337" s="26"/>
      <c r="TJW337" s="33"/>
      <c r="TJX337" s="26"/>
      <c r="TJY337" s="33"/>
      <c r="TJZ337" s="26"/>
      <c r="TKA337" s="33"/>
      <c r="TKB337" s="26"/>
      <c r="TKC337" s="33"/>
      <c r="TKD337" s="26"/>
      <c r="TKE337" s="33"/>
      <c r="TKF337" s="26"/>
      <c r="TKG337" s="33"/>
      <c r="TKH337" s="26"/>
      <c r="TKI337" s="33"/>
      <c r="TKJ337" s="26"/>
      <c r="TKK337" s="33"/>
      <c r="TKL337" s="26"/>
      <c r="TKM337" s="33"/>
      <c r="TKN337" s="26"/>
      <c r="TKO337" s="33"/>
      <c r="TKP337" s="26"/>
      <c r="TKQ337" s="33"/>
      <c r="TKR337" s="26"/>
      <c r="TKS337" s="33"/>
      <c r="TKT337" s="26"/>
      <c r="TKU337" s="33"/>
      <c r="TKV337" s="26"/>
      <c r="TKW337" s="33"/>
      <c r="TKX337" s="26"/>
      <c r="TKY337" s="33"/>
      <c r="TKZ337" s="26"/>
      <c r="TLA337" s="33"/>
      <c r="TLB337" s="26"/>
      <c r="TLC337" s="33"/>
      <c r="TLD337" s="26"/>
      <c r="TLE337" s="33"/>
      <c r="TLF337" s="26"/>
      <c r="TLG337" s="33"/>
      <c r="TLH337" s="26"/>
      <c r="TLI337" s="33"/>
      <c r="TLJ337" s="26"/>
      <c r="TLK337" s="33"/>
      <c r="TLL337" s="26"/>
      <c r="TLM337" s="33"/>
      <c r="TLN337" s="26"/>
      <c r="TLO337" s="33"/>
      <c r="TLP337" s="26"/>
      <c r="TLQ337" s="33"/>
      <c r="TLR337" s="26"/>
      <c r="TLS337" s="33"/>
      <c r="TLT337" s="26"/>
      <c r="TLU337" s="33"/>
      <c r="TLV337" s="26"/>
      <c r="TLW337" s="33"/>
      <c r="TLX337" s="26"/>
      <c r="TLY337" s="33"/>
      <c r="TLZ337" s="26"/>
      <c r="TMA337" s="33"/>
      <c r="TMB337" s="26"/>
      <c r="TMC337" s="33"/>
      <c r="TMD337" s="26"/>
      <c r="TME337" s="33"/>
      <c r="TMF337" s="26"/>
      <c r="TMG337" s="33"/>
      <c r="TMH337" s="26"/>
      <c r="TMI337" s="33"/>
      <c r="TMJ337" s="26"/>
      <c r="TMK337" s="33"/>
      <c r="TML337" s="26"/>
      <c r="TMM337" s="33"/>
      <c r="TMN337" s="26"/>
      <c r="TMO337" s="33"/>
      <c r="TMP337" s="26"/>
      <c r="TMQ337" s="33"/>
      <c r="TMR337" s="26"/>
      <c r="TMS337" s="33"/>
      <c r="TMT337" s="26"/>
      <c r="TMU337" s="33"/>
      <c r="TMV337" s="26"/>
      <c r="TMW337" s="33"/>
      <c r="TMX337" s="26"/>
      <c r="TMY337" s="33"/>
      <c r="TMZ337" s="26"/>
      <c r="TNA337" s="33"/>
      <c r="TNB337" s="26"/>
      <c r="TNC337" s="33"/>
      <c r="TND337" s="26"/>
      <c r="TNE337" s="33"/>
      <c r="TNF337" s="26"/>
      <c r="TNG337" s="33"/>
      <c r="TNH337" s="26"/>
      <c r="TNI337" s="33"/>
      <c r="TNJ337" s="26"/>
      <c r="TNK337" s="33"/>
      <c r="TNL337" s="26"/>
      <c r="TNM337" s="33"/>
      <c r="TNN337" s="26"/>
      <c r="TNO337" s="33"/>
      <c r="TNP337" s="26"/>
      <c r="TNQ337" s="33"/>
      <c r="TNR337" s="26"/>
      <c r="TNS337" s="33"/>
      <c r="TNT337" s="26"/>
      <c r="TNU337" s="33"/>
      <c r="TNV337" s="26"/>
      <c r="TNW337" s="33"/>
      <c r="TNX337" s="26"/>
      <c r="TNY337" s="33"/>
      <c r="TNZ337" s="26"/>
      <c r="TOA337" s="33"/>
      <c r="TOB337" s="26"/>
      <c r="TOC337" s="33"/>
      <c r="TOD337" s="26"/>
      <c r="TOE337" s="33"/>
      <c r="TOF337" s="26"/>
      <c r="TOG337" s="33"/>
      <c r="TOH337" s="26"/>
      <c r="TOI337" s="33"/>
      <c r="TOJ337" s="26"/>
      <c r="TOK337" s="33"/>
      <c r="TOL337" s="26"/>
      <c r="TOM337" s="33"/>
      <c r="TON337" s="26"/>
      <c r="TOO337" s="33"/>
      <c r="TOP337" s="26"/>
      <c r="TOQ337" s="33"/>
      <c r="TOR337" s="26"/>
      <c r="TOS337" s="33"/>
      <c r="TOT337" s="26"/>
      <c r="TOU337" s="33"/>
      <c r="TOV337" s="26"/>
      <c r="TOW337" s="33"/>
      <c r="TOX337" s="26"/>
      <c r="TOY337" s="33"/>
      <c r="TOZ337" s="26"/>
      <c r="TPA337" s="33"/>
      <c r="TPB337" s="26"/>
      <c r="TPC337" s="33"/>
      <c r="TPD337" s="26"/>
      <c r="TPE337" s="33"/>
      <c r="TPF337" s="26"/>
      <c r="TPG337" s="33"/>
      <c r="TPH337" s="26"/>
      <c r="TPI337" s="33"/>
      <c r="TPJ337" s="26"/>
      <c r="TPK337" s="33"/>
      <c r="TPL337" s="26"/>
      <c r="TPM337" s="33"/>
      <c r="TPN337" s="26"/>
      <c r="TPO337" s="33"/>
      <c r="TPP337" s="26"/>
      <c r="TPQ337" s="33"/>
      <c r="TPR337" s="26"/>
      <c r="TPS337" s="33"/>
      <c r="TPT337" s="26"/>
      <c r="TPU337" s="33"/>
      <c r="TPV337" s="26"/>
      <c r="TPW337" s="33"/>
      <c r="TPX337" s="26"/>
      <c r="TPY337" s="33"/>
      <c r="TPZ337" s="26"/>
      <c r="TQA337" s="33"/>
      <c r="TQB337" s="26"/>
      <c r="TQC337" s="33"/>
      <c r="TQD337" s="26"/>
      <c r="TQE337" s="33"/>
      <c r="TQF337" s="26"/>
      <c r="TQG337" s="33"/>
      <c r="TQH337" s="26"/>
      <c r="TQI337" s="33"/>
      <c r="TQJ337" s="26"/>
      <c r="TQK337" s="33"/>
      <c r="TQL337" s="26"/>
      <c r="TQM337" s="33"/>
      <c r="TQN337" s="26"/>
      <c r="TQO337" s="33"/>
      <c r="TQP337" s="26"/>
      <c r="TQQ337" s="33"/>
      <c r="TQR337" s="26"/>
      <c r="TQS337" s="33"/>
      <c r="TQT337" s="26"/>
      <c r="TQU337" s="33"/>
      <c r="TQV337" s="26"/>
      <c r="TQW337" s="33"/>
      <c r="TQX337" s="26"/>
      <c r="TQY337" s="33"/>
      <c r="TQZ337" s="26"/>
      <c r="TRA337" s="33"/>
      <c r="TRB337" s="26"/>
      <c r="TRC337" s="33"/>
      <c r="TRD337" s="26"/>
      <c r="TRE337" s="33"/>
      <c r="TRF337" s="26"/>
      <c r="TRG337" s="33"/>
      <c r="TRH337" s="26"/>
      <c r="TRI337" s="33"/>
      <c r="TRJ337" s="26"/>
      <c r="TRK337" s="33"/>
      <c r="TRL337" s="26"/>
      <c r="TRM337" s="33"/>
      <c r="TRN337" s="26"/>
      <c r="TRO337" s="33"/>
      <c r="TRP337" s="26"/>
      <c r="TRQ337" s="33"/>
      <c r="TRR337" s="26"/>
      <c r="TRS337" s="33"/>
      <c r="TRT337" s="26"/>
      <c r="TRU337" s="33"/>
      <c r="TRV337" s="26"/>
      <c r="TRW337" s="33"/>
      <c r="TRX337" s="26"/>
      <c r="TRY337" s="33"/>
      <c r="TRZ337" s="26"/>
      <c r="TSA337" s="33"/>
      <c r="TSB337" s="26"/>
      <c r="TSC337" s="33"/>
      <c r="TSD337" s="26"/>
      <c r="TSE337" s="33"/>
      <c r="TSF337" s="26"/>
      <c r="TSG337" s="33"/>
      <c r="TSH337" s="26"/>
      <c r="TSI337" s="33"/>
      <c r="TSJ337" s="26"/>
      <c r="TSK337" s="33"/>
      <c r="TSL337" s="26"/>
      <c r="TSM337" s="33"/>
      <c r="TSN337" s="26"/>
      <c r="TSO337" s="33"/>
      <c r="TSP337" s="26"/>
      <c r="TSQ337" s="33"/>
      <c r="TSR337" s="26"/>
      <c r="TSS337" s="33"/>
      <c r="TST337" s="26"/>
      <c r="TSU337" s="33"/>
      <c r="TSV337" s="26"/>
      <c r="TSW337" s="33"/>
      <c r="TSX337" s="26"/>
      <c r="TSY337" s="33"/>
      <c r="TSZ337" s="26"/>
      <c r="TTA337" s="33"/>
      <c r="TTB337" s="26"/>
      <c r="TTC337" s="33"/>
      <c r="TTD337" s="26"/>
      <c r="TTE337" s="33"/>
      <c r="TTF337" s="26"/>
      <c r="TTG337" s="33"/>
      <c r="TTH337" s="26"/>
      <c r="TTI337" s="33"/>
      <c r="TTJ337" s="26"/>
      <c r="TTK337" s="33"/>
      <c r="TTL337" s="26"/>
      <c r="TTM337" s="33"/>
      <c r="TTN337" s="26"/>
      <c r="TTO337" s="33"/>
      <c r="TTP337" s="26"/>
      <c r="TTQ337" s="33"/>
      <c r="TTR337" s="26"/>
      <c r="TTS337" s="33"/>
      <c r="TTT337" s="26"/>
      <c r="TTU337" s="33"/>
      <c r="TTV337" s="26"/>
      <c r="TTW337" s="33"/>
      <c r="TTX337" s="26"/>
      <c r="TTY337" s="33"/>
      <c r="TTZ337" s="26"/>
      <c r="TUA337" s="33"/>
      <c r="TUB337" s="26"/>
      <c r="TUC337" s="33"/>
      <c r="TUD337" s="26"/>
      <c r="TUE337" s="33"/>
      <c r="TUF337" s="26"/>
      <c r="TUG337" s="33"/>
      <c r="TUH337" s="26"/>
      <c r="TUI337" s="33"/>
      <c r="TUJ337" s="26"/>
      <c r="TUK337" s="33"/>
      <c r="TUL337" s="26"/>
      <c r="TUM337" s="33"/>
      <c r="TUN337" s="26"/>
      <c r="TUO337" s="33"/>
      <c r="TUP337" s="26"/>
      <c r="TUQ337" s="33"/>
      <c r="TUR337" s="26"/>
      <c r="TUS337" s="33"/>
      <c r="TUT337" s="26"/>
      <c r="TUU337" s="33"/>
      <c r="TUV337" s="26"/>
      <c r="TUW337" s="33"/>
      <c r="TUX337" s="26"/>
      <c r="TUY337" s="33"/>
      <c r="TUZ337" s="26"/>
      <c r="TVA337" s="33"/>
      <c r="TVB337" s="26"/>
      <c r="TVC337" s="33"/>
      <c r="TVD337" s="26"/>
      <c r="TVE337" s="33"/>
      <c r="TVF337" s="26"/>
      <c r="TVG337" s="33"/>
      <c r="TVH337" s="26"/>
      <c r="TVI337" s="33"/>
      <c r="TVJ337" s="26"/>
      <c r="TVK337" s="33"/>
      <c r="TVL337" s="26"/>
      <c r="TVM337" s="33"/>
      <c r="TVN337" s="26"/>
      <c r="TVO337" s="33"/>
      <c r="TVP337" s="26"/>
      <c r="TVQ337" s="33"/>
      <c r="TVR337" s="26"/>
      <c r="TVS337" s="33"/>
      <c r="TVT337" s="26"/>
      <c r="TVU337" s="33"/>
      <c r="TVV337" s="26"/>
      <c r="TVW337" s="33"/>
      <c r="TVX337" s="26"/>
      <c r="TVY337" s="33"/>
      <c r="TVZ337" s="26"/>
      <c r="TWA337" s="33"/>
      <c r="TWB337" s="26"/>
      <c r="TWC337" s="33"/>
      <c r="TWD337" s="26"/>
      <c r="TWE337" s="33"/>
      <c r="TWF337" s="26"/>
      <c r="TWG337" s="33"/>
      <c r="TWH337" s="26"/>
      <c r="TWI337" s="33"/>
      <c r="TWJ337" s="26"/>
      <c r="TWK337" s="33"/>
      <c r="TWL337" s="26"/>
      <c r="TWM337" s="33"/>
      <c r="TWN337" s="26"/>
      <c r="TWO337" s="33"/>
      <c r="TWP337" s="26"/>
      <c r="TWQ337" s="33"/>
      <c r="TWR337" s="26"/>
      <c r="TWS337" s="33"/>
      <c r="TWT337" s="26"/>
      <c r="TWU337" s="33"/>
      <c r="TWV337" s="26"/>
      <c r="TWW337" s="33"/>
      <c r="TWX337" s="26"/>
      <c r="TWY337" s="33"/>
      <c r="TWZ337" s="26"/>
      <c r="TXA337" s="33"/>
      <c r="TXB337" s="26"/>
      <c r="TXC337" s="33"/>
      <c r="TXD337" s="26"/>
      <c r="TXE337" s="33"/>
      <c r="TXF337" s="26"/>
      <c r="TXG337" s="33"/>
      <c r="TXH337" s="26"/>
      <c r="TXI337" s="33"/>
      <c r="TXJ337" s="26"/>
      <c r="TXK337" s="33"/>
      <c r="TXL337" s="26"/>
      <c r="TXM337" s="33"/>
      <c r="TXN337" s="26"/>
      <c r="TXO337" s="33"/>
      <c r="TXP337" s="26"/>
      <c r="TXQ337" s="33"/>
      <c r="TXR337" s="26"/>
      <c r="TXS337" s="33"/>
      <c r="TXT337" s="26"/>
      <c r="TXU337" s="33"/>
      <c r="TXV337" s="26"/>
      <c r="TXW337" s="33"/>
      <c r="TXX337" s="26"/>
      <c r="TXY337" s="33"/>
      <c r="TXZ337" s="26"/>
      <c r="TYA337" s="33"/>
      <c r="TYB337" s="26"/>
      <c r="TYC337" s="33"/>
      <c r="TYD337" s="26"/>
      <c r="TYE337" s="33"/>
      <c r="TYF337" s="26"/>
      <c r="TYG337" s="33"/>
      <c r="TYH337" s="26"/>
      <c r="TYI337" s="33"/>
      <c r="TYJ337" s="26"/>
      <c r="TYK337" s="33"/>
      <c r="TYL337" s="26"/>
      <c r="TYM337" s="33"/>
      <c r="TYN337" s="26"/>
      <c r="TYO337" s="33"/>
      <c r="TYP337" s="26"/>
      <c r="TYQ337" s="33"/>
      <c r="TYR337" s="26"/>
      <c r="TYS337" s="33"/>
      <c r="TYT337" s="26"/>
      <c r="TYU337" s="33"/>
      <c r="TYV337" s="26"/>
      <c r="TYW337" s="33"/>
      <c r="TYX337" s="26"/>
      <c r="TYY337" s="33"/>
      <c r="TYZ337" s="26"/>
      <c r="TZA337" s="33"/>
      <c r="TZB337" s="26"/>
      <c r="TZC337" s="33"/>
      <c r="TZD337" s="26"/>
      <c r="TZE337" s="33"/>
      <c r="TZF337" s="26"/>
      <c r="TZG337" s="33"/>
      <c r="TZH337" s="26"/>
      <c r="TZI337" s="33"/>
      <c r="TZJ337" s="26"/>
      <c r="TZK337" s="33"/>
      <c r="TZL337" s="26"/>
      <c r="TZM337" s="33"/>
      <c r="TZN337" s="26"/>
      <c r="TZO337" s="33"/>
      <c r="TZP337" s="26"/>
      <c r="TZQ337" s="33"/>
      <c r="TZR337" s="26"/>
      <c r="TZS337" s="33"/>
      <c r="TZT337" s="26"/>
      <c r="TZU337" s="33"/>
      <c r="TZV337" s="26"/>
      <c r="TZW337" s="33"/>
      <c r="TZX337" s="26"/>
      <c r="TZY337" s="33"/>
      <c r="TZZ337" s="26"/>
      <c r="UAA337" s="33"/>
      <c r="UAB337" s="26"/>
      <c r="UAC337" s="33"/>
      <c r="UAD337" s="26"/>
      <c r="UAE337" s="33"/>
      <c r="UAF337" s="26"/>
      <c r="UAG337" s="33"/>
      <c r="UAH337" s="26"/>
      <c r="UAI337" s="33"/>
      <c r="UAJ337" s="26"/>
      <c r="UAK337" s="33"/>
      <c r="UAL337" s="26"/>
      <c r="UAM337" s="33"/>
      <c r="UAN337" s="26"/>
      <c r="UAO337" s="33"/>
      <c r="UAP337" s="26"/>
      <c r="UAQ337" s="33"/>
      <c r="UAR337" s="26"/>
      <c r="UAS337" s="33"/>
      <c r="UAT337" s="26"/>
      <c r="UAU337" s="33"/>
      <c r="UAV337" s="26"/>
      <c r="UAW337" s="33"/>
      <c r="UAX337" s="26"/>
      <c r="UAY337" s="33"/>
      <c r="UAZ337" s="26"/>
      <c r="UBA337" s="33"/>
      <c r="UBB337" s="26"/>
      <c r="UBC337" s="33"/>
      <c r="UBD337" s="26"/>
      <c r="UBE337" s="33"/>
      <c r="UBF337" s="26"/>
      <c r="UBG337" s="33"/>
      <c r="UBH337" s="26"/>
      <c r="UBI337" s="33"/>
      <c r="UBJ337" s="26"/>
      <c r="UBK337" s="33"/>
      <c r="UBL337" s="26"/>
      <c r="UBM337" s="33"/>
      <c r="UBN337" s="26"/>
      <c r="UBO337" s="33"/>
      <c r="UBP337" s="26"/>
      <c r="UBQ337" s="33"/>
      <c r="UBR337" s="26"/>
      <c r="UBS337" s="33"/>
      <c r="UBT337" s="26"/>
      <c r="UBU337" s="33"/>
      <c r="UBV337" s="26"/>
      <c r="UBW337" s="33"/>
      <c r="UBX337" s="26"/>
      <c r="UBY337" s="33"/>
      <c r="UBZ337" s="26"/>
      <c r="UCA337" s="33"/>
      <c r="UCB337" s="26"/>
      <c r="UCC337" s="33"/>
      <c r="UCD337" s="26"/>
      <c r="UCE337" s="33"/>
      <c r="UCF337" s="26"/>
      <c r="UCG337" s="33"/>
      <c r="UCH337" s="26"/>
      <c r="UCI337" s="33"/>
      <c r="UCJ337" s="26"/>
      <c r="UCK337" s="33"/>
      <c r="UCL337" s="26"/>
      <c r="UCM337" s="33"/>
      <c r="UCN337" s="26"/>
      <c r="UCO337" s="33"/>
      <c r="UCP337" s="26"/>
      <c r="UCQ337" s="33"/>
      <c r="UCR337" s="26"/>
      <c r="UCS337" s="33"/>
      <c r="UCT337" s="26"/>
      <c r="UCU337" s="33"/>
      <c r="UCV337" s="26"/>
      <c r="UCW337" s="33"/>
      <c r="UCX337" s="26"/>
      <c r="UCY337" s="33"/>
      <c r="UCZ337" s="26"/>
      <c r="UDA337" s="33"/>
      <c r="UDB337" s="26"/>
      <c r="UDC337" s="33"/>
      <c r="UDD337" s="26"/>
      <c r="UDE337" s="33"/>
      <c r="UDF337" s="26"/>
      <c r="UDG337" s="33"/>
      <c r="UDH337" s="26"/>
      <c r="UDI337" s="33"/>
      <c r="UDJ337" s="26"/>
      <c r="UDK337" s="33"/>
      <c r="UDL337" s="26"/>
      <c r="UDM337" s="33"/>
      <c r="UDN337" s="26"/>
      <c r="UDO337" s="33"/>
      <c r="UDP337" s="26"/>
      <c r="UDQ337" s="33"/>
      <c r="UDR337" s="26"/>
      <c r="UDS337" s="33"/>
      <c r="UDT337" s="26"/>
      <c r="UDU337" s="33"/>
      <c r="UDV337" s="26"/>
      <c r="UDW337" s="33"/>
      <c r="UDX337" s="26"/>
      <c r="UDY337" s="33"/>
      <c r="UDZ337" s="26"/>
      <c r="UEA337" s="33"/>
      <c r="UEB337" s="26"/>
      <c r="UEC337" s="33"/>
      <c r="UED337" s="26"/>
      <c r="UEE337" s="33"/>
      <c r="UEF337" s="26"/>
      <c r="UEG337" s="33"/>
      <c r="UEH337" s="26"/>
      <c r="UEI337" s="33"/>
      <c r="UEJ337" s="26"/>
      <c r="UEK337" s="33"/>
      <c r="UEL337" s="26"/>
      <c r="UEM337" s="33"/>
      <c r="UEN337" s="26"/>
      <c r="UEO337" s="33"/>
      <c r="UEP337" s="26"/>
      <c r="UEQ337" s="33"/>
      <c r="UER337" s="26"/>
      <c r="UES337" s="33"/>
      <c r="UET337" s="26"/>
      <c r="UEU337" s="33"/>
      <c r="UEV337" s="26"/>
      <c r="UEW337" s="33"/>
      <c r="UEX337" s="26"/>
      <c r="UEY337" s="33"/>
      <c r="UEZ337" s="26"/>
      <c r="UFA337" s="33"/>
      <c r="UFB337" s="26"/>
      <c r="UFC337" s="33"/>
      <c r="UFD337" s="26"/>
      <c r="UFE337" s="33"/>
      <c r="UFF337" s="26"/>
      <c r="UFG337" s="33"/>
      <c r="UFH337" s="26"/>
      <c r="UFI337" s="33"/>
      <c r="UFJ337" s="26"/>
      <c r="UFK337" s="33"/>
      <c r="UFL337" s="26"/>
      <c r="UFM337" s="33"/>
      <c r="UFN337" s="26"/>
      <c r="UFO337" s="33"/>
      <c r="UFP337" s="26"/>
      <c r="UFQ337" s="33"/>
      <c r="UFR337" s="26"/>
      <c r="UFS337" s="33"/>
      <c r="UFT337" s="26"/>
      <c r="UFU337" s="33"/>
      <c r="UFV337" s="26"/>
      <c r="UFW337" s="33"/>
      <c r="UFX337" s="26"/>
      <c r="UFY337" s="33"/>
      <c r="UFZ337" s="26"/>
      <c r="UGA337" s="33"/>
      <c r="UGB337" s="26"/>
      <c r="UGC337" s="33"/>
      <c r="UGD337" s="26"/>
      <c r="UGE337" s="33"/>
      <c r="UGF337" s="26"/>
      <c r="UGG337" s="33"/>
      <c r="UGH337" s="26"/>
      <c r="UGI337" s="33"/>
      <c r="UGJ337" s="26"/>
      <c r="UGK337" s="33"/>
      <c r="UGL337" s="26"/>
      <c r="UGM337" s="33"/>
      <c r="UGN337" s="26"/>
      <c r="UGO337" s="33"/>
      <c r="UGP337" s="26"/>
      <c r="UGQ337" s="33"/>
      <c r="UGR337" s="26"/>
      <c r="UGS337" s="33"/>
      <c r="UGT337" s="26"/>
      <c r="UGU337" s="33"/>
      <c r="UGV337" s="26"/>
      <c r="UGW337" s="33"/>
      <c r="UGX337" s="26"/>
      <c r="UGY337" s="33"/>
      <c r="UGZ337" s="26"/>
      <c r="UHA337" s="33"/>
      <c r="UHB337" s="26"/>
      <c r="UHC337" s="33"/>
      <c r="UHD337" s="26"/>
      <c r="UHE337" s="33"/>
      <c r="UHF337" s="26"/>
      <c r="UHG337" s="33"/>
      <c r="UHH337" s="26"/>
      <c r="UHI337" s="33"/>
      <c r="UHJ337" s="26"/>
      <c r="UHK337" s="33"/>
      <c r="UHL337" s="26"/>
      <c r="UHM337" s="33"/>
      <c r="UHN337" s="26"/>
      <c r="UHO337" s="33"/>
      <c r="UHP337" s="26"/>
      <c r="UHQ337" s="33"/>
      <c r="UHR337" s="26"/>
      <c r="UHS337" s="33"/>
      <c r="UHT337" s="26"/>
      <c r="UHU337" s="33"/>
      <c r="UHV337" s="26"/>
      <c r="UHW337" s="33"/>
      <c r="UHX337" s="26"/>
      <c r="UHY337" s="33"/>
      <c r="UHZ337" s="26"/>
      <c r="UIA337" s="33"/>
      <c r="UIB337" s="26"/>
      <c r="UIC337" s="33"/>
      <c r="UID337" s="26"/>
      <c r="UIE337" s="33"/>
      <c r="UIF337" s="26"/>
      <c r="UIG337" s="33"/>
      <c r="UIH337" s="26"/>
      <c r="UII337" s="33"/>
      <c r="UIJ337" s="26"/>
      <c r="UIK337" s="33"/>
      <c r="UIL337" s="26"/>
      <c r="UIM337" s="33"/>
      <c r="UIN337" s="26"/>
      <c r="UIO337" s="33"/>
      <c r="UIP337" s="26"/>
      <c r="UIQ337" s="33"/>
      <c r="UIR337" s="26"/>
      <c r="UIS337" s="33"/>
      <c r="UIT337" s="26"/>
      <c r="UIU337" s="33"/>
      <c r="UIV337" s="26"/>
      <c r="UIW337" s="33"/>
      <c r="UIX337" s="26"/>
      <c r="UIY337" s="33"/>
      <c r="UIZ337" s="26"/>
      <c r="UJA337" s="33"/>
      <c r="UJB337" s="26"/>
      <c r="UJC337" s="33"/>
      <c r="UJD337" s="26"/>
      <c r="UJE337" s="33"/>
      <c r="UJF337" s="26"/>
      <c r="UJG337" s="33"/>
      <c r="UJH337" s="26"/>
      <c r="UJI337" s="33"/>
      <c r="UJJ337" s="26"/>
      <c r="UJK337" s="33"/>
      <c r="UJL337" s="26"/>
      <c r="UJM337" s="33"/>
      <c r="UJN337" s="26"/>
      <c r="UJO337" s="33"/>
      <c r="UJP337" s="26"/>
      <c r="UJQ337" s="33"/>
      <c r="UJR337" s="26"/>
      <c r="UJS337" s="33"/>
      <c r="UJT337" s="26"/>
      <c r="UJU337" s="33"/>
      <c r="UJV337" s="26"/>
      <c r="UJW337" s="33"/>
      <c r="UJX337" s="26"/>
      <c r="UJY337" s="33"/>
      <c r="UJZ337" s="26"/>
      <c r="UKA337" s="33"/>
      <c r="UKB337" s="26"/>
      <c r="UKC337" s="33"/>
      <c r="UKD337" s="26"/>
      <c r="UKE337" s="33"/>
      <c r="UKF337" s="26"/>
      <c r="UKG337" s="33"/>
      <c r="UKH337" s="26"/>
      <c r="UKI337" s="33"/>
      <c r="UKJ337" s="26"/>
      <c r="UKK337" s="33"/>
      <c r="UKL337" s="26"/>
      <c r="UKM337" s="33"/>
      <c r="UKN337" s="26"/>
      <c r="UKO337" s="33"/>
      <c r="UKP337" s="26"/>
      <c r="UKQ337" s="33"/>
      <c r="UKR337" s="26"/>
      <c r="UKS337" s="33"/>
      <c r="UKT337" s="26"/>
      <c r="UKU337" s="33"/>
      <c r="UKV337" s="26"/>
      <c r="UKW337" s="33"/>
      <c r="UKX337" s="26"/>
      <c r="UKY337" s="33"/>
      <c r="UKZ337" s="26"/>
      <c r="ULA337" s="33"/>
      <c r="ULB337" s="26"/>
      <c r="ULC337" s="33"/>
      <c r="ULD337" s="26"/>
      <c r="ULE337" s="33"/>
      <c r="ULF337" s="26"/>
      <c r="ULG337" s="33"/>
      <c r="ULH337" s="26"/>
      <c r="ULI337" s="33"/>
      <c r="ULJ337" s="26"/>
      <c r="ULK337" s="33"/>
      <c r="ULL337" s="26"/>
      <c r="ULM337" s="33"/>
      <c r="ULN337" s="26"/>
      <c r="ULO337" s="33"/>
      <c r="ULP337" s="26"/>
      <c r="ULQ337" s="33"/>
      <c r="ULR337" s="26"/>
      <c r="ULS337" s="33"/>
      <c r="ULT337" s="26"/>
      <c r="ULU337" s="33"/>
      <c r="ULV337" s="26"/>
      <c r="ULW337" s="33"/>
      <c r="ULX337" s="26"/>
      <c r="ULY337" s="33"/>
      <c r="ULZ337" s="26"/>
      <c r="UMA337" s="33"/>
      <c r="UMB337" s="26"/>
      <c r="UMC337" s="33"/>
      <c r="UMD337" s="26"/>
      <c r="UME337" s="33"/>
      <c r="UMF337" s="26"/>
      <c r="UMG337" s="33"/>
      <c r="UMH337" s="26"/>
      <c r="UMI337" s="33"/>
      <c r="UMJ337" s="26"/>
      <c r="UMK337" s="33"/>
      <c r="UML337" s="26"/>
      <c r="UMM337" s="33"/>
      <c r="UMN337" s="26"/>
      <c r="UMO337" s="33"/>
      <c r="UMP337" s="26"/>
      <c r="UMQ337" s="33"/>
      <c r="UMR337" s="26"/>
      <c r="UMS337" s="33"/>
      <c r="UMT337" s="26"/>
      <c r="UMU337" s="33"/>
      <c r="UMV337" s="26"/>
      <c r="UMW337" s="33"/>
      <c r="UMX337" s="26"/>
      <c r="UMY337" s="33"/>
      <c r="UMZ337" s="26"/>
      <c r="UNA337" s="33"/>
      <c r="UNB337" s="26"/>
      <c r="UNC337" s="33"/>
      <c r="UND337" s="26"/>
      <c r="UNE337" s="33"/>
      <c r="UNF337" s="26"/>
      <c r="UNG337" s="33"/>
      <c r="UNH337" s="26"/>
      <c r="UNI337" s="33"/>
      <c r="UNJ337" s="26"/>
      <c r="UNK337" s="33"/>
      <c r="UNL337" s="26"/>
      <c r="UNM337" s="33"/>
      <c r="UNN337" s="26"/>
      <c r="UNO337" s="33"/>
      <c r="UNP337" s="26"/>
      <c r="UNQ337" s="33"/>
      <c r="UNR337" s="26"/>
      <c r="UNS337" s="33"/>
      <c r="UNT337" s="26"/>
      <c r="UNU337" s="33"/>
      <c r="UNV337" s="26"/>
      <c r="UNW337" s="33"/>
      <c r="UNX337" s="26"/>
      <c r="UNY337" s="33"/>
      <c r="UNZ337" s="26"/>
      <c r="UOA337" s="33"/>
      <c r="UOB337" s="26"/>
      <c r="UOC337" s="33"/>
      <c r="UOD337" s="26"/>
      <c r="UOE337" s="33"/>
      <c r="UOF337" s="26"/>
      <c r="UOG337" s="33"/>
      <c r="UOH337" s="26"/>
      <c r="UOI337" s="33"/>
      <c r="UOJ337" s="26"/>
      <c r="UOK337" s="33"/>
      <c r="UOL337" s="26"/>
      <c r="UOM337" s="33"/>
      <c r="UON337" s="26"/>
      <c r="UOO337" s="33"/>
      <c r="UOP337" s="26"/>
      <c r="UOQ337" s="33"/>
      <c r="UOR337" s="26"/>
      <c r="UOS337" s="33"/>
      <c r="UOT337" s="26"/>
      <c r="UOU337" s="33"/>
      <c r="UOV337" s="26"/>
      <c r="UOW337" s="33"/>
      <c r="UOX337" s="26"/>
      <c r="UOY337" s="33"/>
      <c r="UOZ337" s="26"/>
      <c r="UPA337" s="33"/>
      <c r="UPB337" s="26"/>
      <c r="UPC337" s="33"/>
      <c r="UPD337" s="26"/>
      <c r="UPE337" s="33"/>
      <c r="UPF337" s="26"/>
      <c r="UPG337" s="33"/>
      <c r="UPH337" s="26"/>
      <c r="UPI337" s="33"/>
      <c r="UPJ337" s="26"/>
      <c r="UPK337" s="33"/>
      <c r="UPL337" s="26"/>
      <c r="UPM337" s="33"/>
      <c r="UPN337" s="26"/>
      <c r="UPO337" s="33"/>
      <c r="UPP337" s="26"/>
      <c r="UPQ337" s="33"/>
      <c r="UPR337" s="26"/>
      <c r="UPS337" s="33"/>
      <c r="UPT337" s="26"/>
      <c r="UPU337" s="33"/>
      <c r="UPV337" s="26"/>
      <c r="UPW337" s="33"/>
      <c r="UPX337" s="26"/>
      <c r="UPY337" s="33"/>
      <c r="UPZ337" s="26"/>
      <c r="UQA337" s="33"/>
      <c r="UQB337" s="26"/>
      <c r="UQC337" s="33"/>
      <c r="UQD337" s="26"/>
      <c r="UQE337" s="33"/>
      <c r="UQF337" s="26"/>
      <c r="UQG337" s="33"/>
      <c r="UQH337" s="26"/>
      <c r="UQI337" s="33"/>
      <c r="UQJ337" s="26"/>
      <c r="UQK337" s="33"/>
      <c r="UQL337" s="26"/>
      <c r="UQM337" s="33"/>
      <c r="UQN337" s="26"/>
      <c r="UQO337" s="33"/>
      <c r="UQP337" s="26"/>
      <c r="UQQ337" s="33"/>
      <c r="UQR337" s="26"/>
      <c r="UQS337" s="33"/>
      <c r="UQT337" s="26"/>
      <c r="UQU337" s="33"/>
      <c r="UQV337" s="26"/>
      <c r="UQW337" s="33"/>
      <c r="UQX337" s="26"/>
      <c r="UQY337" s="33"/>
      <c r="UQZ337" s="26"/>
      <c r="URA337" s="33"/>
      <c r="URB337" s="26"/>
      <c r="URC337" s="33"/>
      <c r="URD337" s="26"/>
      <c r="URE337" s="33"/>
      <c r="URF337" s="26"/>
      <c r="URG337" s="33"/>
      <c r="URH337" s="26"/>
      <c r="URI337" s="33"/>
      <c r="URJ337" s="26"/>
      <c r="URK337" s="33"/>
      <c r="URL337" s="26"/>
      <c r="URM337" s="33"/>
      <c r="URN337" s="26"/>
      <c r="URO337" s="33"/>
      <c r="URP337" s="26"/>
      <c r="URQ337" s="33"/>
      <c r="URR337" s="26"/>
      <c r="URS337" s="33"/>
      <c r="URT337" s="26"/>
      <c r="URU337" s="33"/>
      <c r="URV337" s="26"/>
      <c r="URW337" s="33"/>
      <c r="URX337" s="26"/>
      <c r="URY337" s="33"/>
      <c r="URZ337" s="26"/>
      <c r="USA337" s="33"/>
      <c r="USB337" s="26"/>
      <c r="USC337" s="33"/>
      <c r="USD337" s="26"/>
      <c r="USE337" s="33"/>
      <c r="USF337" s="26"/>
      <c r="USG337" s="33"/>
      <c r="USH337" s="26"/>
      <c r="USI337" s="33"/>
      <c r="USJ337" s="26"/>
      <c r="USK337" s="33"/>
      <c r="USL337" s="26"/>
      <c r="USM337" s="33"/>
      <c r="USN337" s="26"/>
      <c r="USO337" s="33"/>
      <c r="USP337" s="26"/>
      <c r="USQ337" s="33"/>
      <c r="USR337" s="26"/>
      <c r="USS337" s="33"/>
      <c r="UST337" s="26"/>
      <c r="USU337" s="33"/>
      <c r="USV337" s="26"/>
      <c r="USW337" s="33"/>
      <c r="USX337" s="26"/>
      <c r="USY337" s="33"/>
      <c r="USZ337" s="26"/>
      <c r="UTA337" s="33"/>
      <c r="UTB337" s="26"/>
      <c r="UTC337" s="33"/>
      <c r="UTD337" s="26"/>
      <c r="UTE337" s="33"/>
      <c r="UTF337" s="26"/>
      <c r="UTG337" s="33"/>
      <c r="UTH337" s="26"/>
      <c r="UTI337" s="33"/>
      <c r="UTJ337" s="26"/>
      <c r="UTK337" s="33"/>
      <c r="UTL337" s="26"/>
      <c r="UTM337" s="33"/>
      <c r="UTN337" s="26"/>
      <c r="UTO337" s="33"/>
      <c r="UTP337" s="26"/>
      <c r="UTQ337" s="33"/>
      <c r="UTR337" s="26"/>
      <c r="UTS337" s="33"/>
      <c r="UTT337" s="26"/>
      <c r="UTU337" s="33"/>
      <c r="UTV337" s="26"/>
      <c r="UTW337" s="33"/>
      <c r="UTX337" s="26"/>
      <c r="UTY337" s="33"/>
      <c r="UTZ337" s="26"/>
      <c r="UUA337" s="33"/>
      <c r="UUB337" s="26"/>
      <c r="UUC337" s="33"/>
      <c r="UUD337" s="26"/>
      <c r="UUE337" s="33"/>
      <c r="UUF337" s="26"/>
      <c r="UUG337" s="33"/>
      <c r="UUH337" s="26"/>
      <c r="UUI337" s="33"/>
      <c r="UUJ337" s="26"/>
      <c r="UUK337" s="33"/>
      <c r="UUL337" s="26"/>
      <c r="UUM337" s="33"/>
      <c r="UUN337" s="26"/>
      <c r="UUO337" s="33"/>
      <c r="UUP337" s="26"/>
      <c r="UUQ337" s="33"/>
      <c r="UUR337" s="26"/>
      <c r="UUS337" s="33"/>
      <c r="UUT337" s="26"/>
      <c r="UUU337" s="33"/>
      <c r="UUV337" s="26"/>
      <c r="UUW337" s="33"/>
      <c r="UUX337" s="26"/>
      <c r="UUY337" s="33"/>
      <c r="UUZ337" s="26"/>
      <c r="UVA337" s="33"/>
      <c r="UVB337" s="26"/>
      <c r="UVC337" s="33"/>
      <c r="UVD337" s="26"/>
      <c r="UVE337" s="33"/>
      <c r="UVF337" s="26"/>
      <c r="UVG337" s="33"/>
      <c r="UVH337" s="26"/>
      <c r="UVI337" s="33"/>
      <c r="UVJ337" s="26"/>
      <c r="UVK337" s="33"/>
      <c r="UVL337" s="26"/>
      <c r="UVM337" s="33"/>
      <c r="UVN337" s="26"/>
      <c r="UVO337" s="33"/>
      <c r="UVP337" s="26"/>
      <c r="UVQ337" s="33"/>
      <c r="UVR337" s="26"/>
      <c r="UVS337" s="33"/>
      <c r="UVT337" s="26"/>
      <c r="UVU337" s="33"/>
      <c r="UVV337" s="26"/>
      <c r="UVW337" s="33"/>
      <c r="UVX337" s="26"/>
      <c r="UVY337" s="33"/>
      <c r="UVZ337" s="26"/>
      <c r="UWA337" s="33"/>
      <c r="UWB337" s="26"/>
      <c r="UWC337" s="33"/>
      <c r="UWD337" s="26"/>
      <c r="UWE337" s="33"/>
      <c r="UWF337" s="26"/>
      <c r="UWG337" s="33"/>
      <c r="UWH337" s="26"/>
      <c r="UWI337" s="33"/>
      <c r="UWJ337" s="26"/>
      <c r="UWK337" s="33"/>
      <c r="UWL337" s="26"/>
      <c r="UWM337" s="33"/>
      <c r="UWN337" s="26"/>
      <c r="UWO337" s="33"/>
      <c r="UWP337" s="26"/>
      <c r="UWQ337" s="33"/>
      <c r="UWR337" s="26"/>
      <c r="UWS337" s="33"/>
      <c r="UWT337" s="26"/>
      <c r="UWU337" s="33"/>
      <c r="UWV337" s="26"/>
      <c r="UWW337" s="33"/>
      <c r="UWX337" s="26"/>
      <c r="UWY337" s="33"/>
      <c r="UWZ337" s="26"/>
      <c r="UXA337" s="33"/>
      <c r="UXB337" s="26"/>
      <c r="UXC337" s="33"/>
      <c r="UXD337" s="26"/>
      <c r="UXE337" s="33"/>
      <c r="UXF337" s="26"/>
      <c r="UXG337" s="33"/>
      <c r="UXH337" s="26"/>
      <c r="UXI337" s="33"/>
      <c r="UXJ337" s="26"/>
      <c r="UXK337" s="33"/>
      <c r="UXL337" s="26"/>
      <c r="UXM337" s="33"/>
      <c r="UXN337" s="26"/>
      <c r="UXO337" s="33"/>
      <c r="UXP337" s="26"/>
      <c r="UXQ337" s="33"/>
      <c r="UXR337" s="26"/>
      <c r="UXS337" s="33"/>
      <c r="UXT337" s="26"/>
      <c r="UXU337" s="33"/>
      <c r="UXV337" s="26"/>
      <c r="UXW337" s="33"/>
      <c r="UXX337" s="26"/>
      <c r="UXY337" s="33"/>
      <c r="UXZ337" s="26"/>
      <c r="UYA337" s="33"/>
      <c r="UYB337" s="26"/>
      <c r="UYC337" s="33"/>
      <c r="UYD337" s="26"/>
      <c r="UYE337" s="33"/>
      <c r="UYF337" s="26"/>
      <c r="UYG337" s="33"/>
      <c r="UYH337" s="26"/>
      <c r="UYI337" s="33"/>
      <c r="UYJ337" s="26"/>
      <c r="UYK337" s="33"/>
      <c r="UYL337" s="26"/>
      <c r="UYM337" s="33"/>
      <c r="UYN337" s="26"/>
      <c r="UYO337" s="33"/>
      <c r="UYP337" s="26"/>
      <c r="UYQ337" s="33"/>
      <c r="UYR337" s="26"/>
      <c r="UYS337" s="33"/>
      <c r="UYT337" s="26"/>
      <c r="UYU337" s="33"/>
      <c r="UYV337" s="26"/>
      <c r="UYW337" s="33"/>
      <c r="UYX337" s="26"/>
      <c r="UYY337" s="33"/>
      <c r="UYZ337" s="26"/>
      <c r="UZA337" s="33"/>
      <c r="UZB337" s="26"/>
      <c r="UZC337" s="33"/>
      <c r="UZD337" s="26"/>
      <c r="UZE337" s="33"/>
      <c r="UZF337" s="26"/>
      <c r="UZG337" s="33"/>
      <c r="UZH337" s="26"/>
      <c r="UZI337" s="33"/>
      <c r="UZJ337" s="26"/>
      <c r="UZK337" s="33"/>
      <c r="UZL337" s="26"/>
      <c r="UZM337" s="33"/>
      <c r="UZN337" s="26"/>
      <c r="UZO337" s="33"/>
      <c r="UZP337" s="26"/>
      <c r="UZQ337" s="33"/>
      <c r="UZR337" s="26"/>
      <c r="UZS337" s="33"/>
      <c r="UZT337" s="26"/>
      <c r="UZU337" s="33"/>
      <c r="UZV337" s="26"/>
      <c r="UZW337" s="33"/>
      <c r="UZX337" s="26"/>
      <c r="UZY337" s="33"/>
      <c r="UZZ337" s="26"/>
      <c r="VAA337" s="33"/>
      <c r="VAB337" s="26"/>
      <c r="VAC337" s="33"/>
      <c r="VAD337" s="26"/>
      <c r="VAE337" s="33"/>
      <c r="VAF337" s="26"/>
      <c r="VAG337" s="33"/>
      <c r="VAH337" s="26"/>
      <c r="VAI337" s="33"/>
      <c r="VAJ337" s="26"/>
      <c r="VAK337" s="33"/>
      <c r="VAL337" s="26"/>
      <c r="VAM337" s="33"/>
      <c r="VAN337" s="26"/>
      <c r="VAO337" s="33"/>
      <c r="VAP337" s="26"/>
      <c r="VAQ337" s="33"/>
      <c r="VAR337" s="26"/>
      <c r="VAS337" s="33"/>
      <c r="VAT337" s="26"/>
      <c r="VAU337" s="33"/>
      <c r="VAV337" s="26"/>
      <c r="VAW337" s="33"/>
      <c r="VAX337" s="26"/>
      <c r="VAY337" s="33"/>
      <c r="VAZ337" s="26"/>
      <c r="VBA337" s="33"/>
      <c r="VBB337" s="26"/>
      <c r="VBC337" s="33"/>
      <c r="VBD337" s="26"/>
      <c r="VBE337" s="33"/>
      <c r="VBF337" s="26"/>
      <c r="VBG337" s="33"/>
      <c r="VBH337" s="26"/>
      <c r="VBI337" s="33"/>
      <c r="VBJ337" s="26"/>
      <c r="VBK337" s="33"/>
      <c r="VBL337" s="26"/>
      <c r="VBM337" s="33"/>
      <c r="VBN337" s="26"/>
      <c r="VBO337" s="33"/>
      <c r="VBP337" s="26"/>
      <c r="VBQ337" s="33"/>
      <c r="VBR337" s="26"/>
      <c r="VBS337" s="33"/>
      <c r="VBT337" s="26"/>
      <c r="VBU337" s="33"/>
      <c r="VBV337" s="26"/>
      <c r="VBW337" s="33"/>
      <c r="VBX337" s="26"/>
      <c r="VBY337" s="33"/>
      <c r="VBZ337" s="26"/>
      <c r="VCA337" s="33"/>
      <c r="VCB337" s="26"/>
      <c r="VCC337" s="33"/>
      <c r="VCD337" s="26"/>
      <c r="VCE337" s="33"/>
      <c r="VCF337" s="26"/>
      <c r="VCG337" s="33"/>
      <c r="VCH337" s="26"/>
      <c r="VCI337" s="33"/>
      <c r="VCJ337" s="26"/>
      <c r="VCK337" s="33"/>
      <c r="VCL337" s="26"/>
      <c r="VCM337" s="33"/>
      <c r="VCN337" s="26"/>
      <c r="VCO337" s="33"/>
      <c r="VCP337" s="26"/>
      <c r="VCQ337" s="33"/>
      <c r="VCR337" s="26"/>
      <c r="VCS337" s="33"/>
      <c r="VCT337" s="26"/>
      <c r="VCU337" s="33"/>
      <c r="VCV337" s="26"/>
      <c r="VCW337" s="33"/>
      <c r="VCX337" s="26"/>
      <c r="VCY337" s="33"/>
      <c r="VCZ337" s="26"/>
      <c r="VDA337" s="33"/>
      <c r="VDB337" s="26"/>
      <c r="VDC337" s="33"/>
      <c r="VDD337" s="26"/>
      <c r="VDE337" s="33"/>
      <c r="VDF337" s="26"/>
      <c r="VDG337" s="33"/>
      <c r="VDH337" s="26"/>
      <c r="VDI337" s="33"/>
      <c r="VDJ337" s="26"/>
      <c r="VDK337" s="33"/>
      <c r="VDL337" s="26"/>
      <c r="VDM337" s="33"/>
      <c r="VDN337" s="26"/>
      <c r="VDO337" s="33"/>
      <c r="VDP337" s="26"/>
      <c r="VDQ337" s="33"/>
      <c r="VDR337" s="26"/>
      <c r="VDS337" s="33"/>
      <c r="VDT337" s="26"/>
      <c r="VDU337" s="33"/>
      <c r="VDV337" s="26"/>
      <c r="VDW337" s="33"/>
      <c r="VDX337" s="26"/>
      <c r="VDY337" s="33"/>
      <c r="VDZ337" s="26"/>
      <c r="VEA337" s="33"/>
      <c r="VEB337" s="26"/>
      <c r="VEC337" s="33"/>
      <c r="VED337" s="26"/>
      <c r="VEE337" s="33"/>
      <c r="VEF337" s="26"/>
      <c r="VEG337" s="33"/>
      <c r="VEH337" s="26"/>
      <c r="VEI337" s="33"/>
      <c r="VEJ337" s="26"/>
      <c r="VEK337" s="33"/>
      <c r="VEL337" s="26"/>
      <c r="VEM337" s="33"/>
      <c r="VEN337" s="26"/>
      <c r="VEO337" s="33"/>
      <c r="VEP337" s="26"/>
      <c r="VEQ337" s="33"/>
      <c r="VER337" s="26"/>
      <c r="VES337" s="33"/>
      <c r="VET337" s="26"/>
      <c r="VEU337" s="33"/>
      <c r="VEV337" s="26"/>
      <c r="VEW337" s="33"/>
      <c r="VEX337" s="26"/>
      <c r="VEY337" s="33"/>
      <c r="VEZ337" s="26"/>
      <c r="VFA337" s="33"/>
      <c r="VFB337" s="26"/>
      <c r="VFC337" s="33"/>
      <c r="VFD337" s="26"/>
      <c r="VFE337" s="33"/>
      <c r="VFF337" s="26"/>
      <c r="VFG337" s="33"/>
      <c r="VFH337" s="26"/>
      <c r="VFI337" s="33"/>
      <c r="VFJ337" s="26"/>
      <c r="VFK337" s="33"/>
      <c r="VFL337" s="26"/>
      <c r="VFM337" s="33"/>
      <c r="VFN337" s="26"/>
      <c r="VFO337" s="33"/>
      <c r="VFP337" s="26"/>
      <c r="VFQ337" s="33"/>
      <c r="VFR337" s="26"/>
      <c r="VFS337" s="33"/>
      <c r="VFT337" s="26"/>
      <c r="VFU337" s="33"/>
      <c r="VFV337" s="26"/>
      <c r="VFW337" s="33"/>
      <c r="VFX337" s="26"/>
      <c r="VFY337" s="33"/>
      <c r="VFZ337" s="26"/>
      <c r="VGA337" s="33"/>
      <c r="VGB337" s="26"/>
      <c r="VGC337" s="33"/>
      <c r="VGD337" s="26"/>
      <c r="VGE337" s="33"/>
      <c r="VGF337" s="26"/>
      <c r="VGG337" s="33"/>
      <c r="VGH337" s="26"/>
      <c r="VGI337" s="33"/>
      <c r="VGJ337" s="26"/>
      <c r="VGK337" s="33"/>
      <c r="VGL337" s="26"/>
      <c r="VGM337" s="33"/>
      <c r="VGN337" s="26"/>
      <c r="VGO337" s="33"/>
      <c r="VGP337" s="26"/>
      <c r="VGQ337" s="33"/>
      <c r="VGR337" s="26"/>
      <c r="VGS337" s="33"/>
      <c r="VGT337" s="26"/>
      <c r="VGU337" s="33"/>
      <c r="VGV337" s="26"/>
      <c r="VGW337" s="33"/>
      <c r="VGX337" s="26"/>
      <c r="VGY337" s="33"/>
      <c r="VGZ337" s="26"/>
      <c r="VHA337" s="33"/>
      <c r="VHB337" s="26"/>
      <c r="VHC337" s="33"/>
      <c r="VHD337" s="26"/>
      <c r="VHE337" s="33"/>
      <c r="VHF337" s="26"/>
      <c r="VHG337" s="33"/>
      <c r="VHH337" s="26"/>
      <c r="VHI337" s="33"/>
      <c r="VHJ337" s="26"/>
      <c r="VHK337" s="33"/>
      <c r="VHL337" s="26"/>
      <c r="VHM337" s="33"/>
      <c r="VHN337" s="26"/>
      <c r="VHO337" s="33"/>
      <c r="VHP337" s="26"/>
      <c r="VHQ337" s="33"/>
      <c r="VHR337" s="26"/>
      <c r="VHS337" s="33"/>
      <c r="VHT337" s="26"/>
      <c r="VHU337" s="33"/>
      <c r="VHV337" s="26"/>
      <c r="VHW337" s="33"/>
      <c r="VHX337" s="26"/>
      <c r="VHY337" s="33"/>
      <c r="VHZ337" s="26"/>
      <c r="VIA337" s="33"/>
      <c r="VIB337" s="26"/>
      <c r="VIC337" s="33"/>
      <c r="VID337" s="26"/>
      <c r="VIE337" s="33"/>
      <c r="VIF337" s="26"/>
      <c r="VIG337" s="33"/>
      <c r="VIH337" s="26"/>
      <c r="VII337" s="33"/>
      <c r="VIJ337" s="26"/>
      <c r="VIK337" s="33"/>
      <c r="VIL337" s="26"/>
      <c r="VIM337" s="33"/>
      <c r="VIN337" s="26"/>
      <c r="VIO337" s="33"/>
      <c r="VIP337" s="26"/>
      <c r="VIQ337" s="33"/>
      <c r="VIR337" s="26"/>
      <c r="VIS337" s="33"/>
      <c r="VIT337" s="26"/>
      <c r="VIU337" s="33"/>
      <c r="VIV337" s="26"/>
      <c r="VIW337" s="33"/>
      <c r="VIX337" s="26"/>
      <c r="VIY337" s="33"/>
      <c r="VIZ337" s="26"/>
      <c r="VJA337" s="33"/>
      <c r="VJB337" s="26"/>
      <c r="VJC337" s="33"/>
      <c r="VJD337" s="26"/>
      <c r="VJE337" s="33"/>
      <c r="VJF337" s="26"/>
      <c r="VJG337" s="33"/>
      <c r="VJH337" s="26"/>
      <c r="VJI337" s="33"/>
      <c r="VJJ337" s="26"/>
      <c r="VJK337" s="33"/>
      <c r="VJL337" s="26"/>
      <c r="VJM337" s="33"/>
      <c r="VJN337" s="26"/>
      <c r="VJO337" s="33"/>
      <c r="VJP337" s="26"/>
      <c r="VJQ337" s="33"/>
      <c r="VJR337" s="26"/>
      <c r="VJS337" s="33"/>
      <c r="VJT337" s="26"/>
      <c r="VJU337" s="33"/>
      <c r="VJV337" s="26"/>
      <c r="VJW337" s="33"/>
      <c r="VJX337" s="26"/>
      <c r="VJY337" s="33"/>
      <c r="VJZ337" s="26"/>
      <c r="VKA337" s="33"/>
      <c r="VKB337" s="26"/>
      <c r="VKC337" s="33"/>
      <c r="VKD337" s="26"/>
      <c r="VKE337" s="33"/>
      <c r="VKF337" s="26"/>
      <c r="VKG337" s="33"/>
      <c r="VKH337" s="26"/>
      <c r="VKI337" s="33"/>
      <c r="VKJ337" s="26"/>
      <c r="VKK337" s="33"/>
      <c r="VKL337" s="26"/>
      <c r="VKM337" s="33"/>
      <c r="VKN337" s="26"/>
      <c r="VKO337" s="33"/>
      <c r="VKP337" s="26"/>
      <c r="VKQ337" s="33"/>
      <c r="VKR337" s="26"/>
      <c r="VKS337" s="33"/>
      <c r="VKT337" s="26"/>
      <c r="VKU337" s="33"/>
      <c r="VKV337" s="26"/>
      <c r="VKW337" s="33"/>
      <c r="VKX337" s="26"/>
      <c r="VKY337" s="33"/>
      <c r="VKZ337" s="26"/>
      <c r="VLA337" s="33"/>
      <c r="VLB337" s="26"/>
      <c r="VLC337" s="33"/>
      <c r="VLD337" s="26"/>
      <c r="VLE337" s="33"/>
      <c r="VLF337" s="26"/>
      <c r="VLG337" s="33"/>
      <c r="VLH337" s="26"/>
      <c r="VLI337" s="33"/>
      <c r="VLJ337" s="26"/>
      <c r="VLK337" s="33"/>
      <c r="VLL337" s="26"/>
      <c r="VLM337" s="33"/>
      <c r="VLN337" s="26"/>
      <c r="VLO337" s="33"/>
      <c r="VLP337" s="26"/>
      <c r="VLQ337" s="33"/>
      <c r="VLR337" s="26"/>
      <c r="VLS337" s="33"/>
      <c r="VLT337" s="26"/>
      <c r="VLU337" s="33"/>
      <c r="VLV337" s="26"/>
      <c r="VLW337" s="33"/>
      <c r="VLX337" s="26"/>
      <c r="VLY337" s="33"/>
      <c r="VLZ337" s="26"/>
      <c r="VMA337" s="33"/>
      <c r="VMB337" s="26"/>
      <c r="VMC337" s="33"/>
      <c r="VMD337" s="26"/>
      <c r="VME337" s="33"/>
      <c r="VMF337" s="26"/>
      <c r="VMG337" s="33"/>
      <c r="VMH337" s="26"/>
      <c r="VMI337" s="33"/>
      <c r="VMJ337" s="26"/>
      <c r="VMK337" s="33"/>
      <c r="VML337" s="26"/>
      <c r="VMM337" s="33"/>
      <c r="VMN337" s="26"/>
      <c r="VMO337" s="33"/>
      <c r="VMP337" s="26"/>
      <c r="VMQ337" s="33"/>
      <c r="VMR337" s="26"/>
      <c r="VMS337" s="33"/>
      <c r="VMT337" s="26"/>
      <c r="VMU337" s="33"/>
      <c r="VMV337" s="26"/>
      <c r="VMW337" s="33"/>
      <c r="VMX337" s="26"/>
      <c r="VMY337" s="33"/>
      <c r="VMZ337" s="26"/>
      <c r="VNA337" s="33"/>
      <c r="VNB337" s="26"/>
      <c r="VNC337" s="33"/>
      <c r="VND337" s="26"/>
      <c r="VNE337" s="33"/>
      <c r="VNF337" s="26"/>
      <c r="VNG337" s="33"/>
      <c r="VNH337" s="26"/>
      <c r="VNI337" s="33"/>
      <c r="VNJ337" s="26"/>
      <c r="VNK337" s="33"/>
      <c r="VNL337" s="26"/>
      <c r="VNM337" s="33"/>
      <c r="VNN337" s="26"/>
      <c r="VNO337" s="33"/>
      <c r="VNP337" s="26"/>
      <c r="VNQ337" s="33"/>
      <c r="VNR337" s="26"/>
      <c r="VNS337" s="33"/>
      <c r="VNT337" s="26"/>
      <c r="VNU337" s="33"/>
      <c r="VNV337" s="26"/>
      <c r="VNW337" s="33"/>
      <c r="VNX337" s="26"/>
      <c r="VNY337" s="33"/>
      <c r="VNZ337" s="26"/>
      <c r="VOA337" s="33"/>
      <c r="VOB337" s="26"/>
      <c r="VOC337" s="33"/>
      <c r="VOD337" s="26"/>
      <c r="VOE337" s="33"/>
      <c r="VOF337" s="26"/>
      <c r="VOG337" s="33"/>
      <c r="VOH337" s="26"/>
      <c r="VOI337" s="33"/>
      <c r="VOJ337" s="26"/>
      <c r="VOK337" s="33"/>
      <c r="VOL337" s="26"/>
      <c r="VOM337" s="33"/>
      <c r="VON337" s="26"/>
      <c r="VOO337" s="33"/>
      <c r="VOP337" s="26"/>
      <c r="VOQ337" s="33"/>
      <c r="VOR337" s="26"/>
      <c r="VOS337" s="33"/>
      <c r="VOT337" s="26"/>
      <c r="VOU337" s="33"/>
      <c r="VOV337" s="26"/>
      <c r="VOW337" s="33"/>
      <c r="VOX337" s="26"/>
      <c r="VOY337" s="33"/>
      <c r="VOZ337" s="26"/>
      <c r="VPA337" s="33"/>
      <c r="VPB337" s="26"/>
      <c r="VPC337" s="33"/>
      <c r="VPD337" s="26"/>
      <c r="VPE337" s="33"/>
      <c r="VPF337" s="26"/>
      <c r="VPG337" s="33"/>
      <c r="VPH337" s="26"/>
      <c r="VPI337" s="33"/>
      <c r="VPJ337" s="26"/>
      <c r="VPK337" s="33"/>
      <c r="VPL337" s="26"/>
      <c r="VPM337" s="33"/>
      <c r="VPN337" s="26"/>
      <c r="VPO337" s="33"/>
      <c r="VPP337" s="26"/>
      <c r="VPQ337" s="33"/>
      <c r="VPR337" s="26"/>
      <c r="VPS337" s="33"/>
      <c r="VPT337" s="26"/>
      <c r="VPU337" s="33"/>
      <c r="VPV337" s="26"/>
      <c r="VPW337" s="33"/>
      <c r="VPX337" s="26"/>
      <c r="VPY337" s="33"/>
      <c r="VPZ337" s="26"/>
      <c r="VQA337" s="33"/>
      <c r="VQB337" s="26"/>
      <c r="VQC337" s="33"/>
      <c r="VQD337" s="26"/>
      <c r="VQE337" s="33"/>
      <c r="VQF337" s="26"/>
      <c r="VQG337" s="33"/>
      <c r="VQH337" s="26"/>
      <c r="VQI337" s="33"/>
      <c r="VQJ337" s="26"/>
      <c r="VQK337" s="33"/>
      <c r="VQL337" s="26"/>
      <c r="VQM337" s="33"/>
      <c r="VQN337" s="26"/>
      <c r="VQO337" s="33"/>
      <c r="VQP337" s="26"/>
      <c r="VQQ337" s="33"/>
      <c r="VQR337" s="26"/>
      <c r="VQS337" s="33"/>
      <c r="VQT337" s="26"/>
      <c r="VQU337" s="33"/>
      <c r="VQV337" s="26"/>
      <c r="VQW337" s="33"/>
      <c r="VQX337" s="26"/>
      <c r="VQY337" s="33"/>
      <c r="VQZ337" s="26"/>
      <c r="VRA337" s="33"/>
      <c r="VRB337" s="26"/>
      <c r="VRC337" s="33"/>
      <c r="VRD337" s="26"/>
      <c r="VRE337" s="33"/>
      <c r="VRF337" s="26"/>
      <c r="VRG337" s="33"/>
      <c r="VRH337" s="26"/>
      <c r="VRI337" s="33"/>
      <c r="VRJ337" s="26"/>
      <c r="VRK337" s="33"/>
      <c r="VRL337" s="26"/>
      <c r="VRM337" s="33"/>
      <c r="VRN337" s="26"/>
      <c r="VRO337" s="33"/>
      <c r="VRP337" s="26"/>
      <c r="VRQ337" s="33"/>
      <c r="VRR337" s="26"/>
      <c r="VRS337" s="33"/>
      <c r="VRT337" s="26"/>
      <c r="VRU337" s="33"/>
      <c r="VRV337" s="26"/>
      <c r="VRW337" s="33"/>
      <c r="VRX337" s="26"/>
      <c r="VRY337" s="33"/>
      <c r="VRZ337" s="26"/>
      <c r="VSA337" s="33"/>
      <c r="VSB337" s="26"/>
      <c r="VSC337" s="33"/>
      <c r="VSD337" s="26"/>
      <c r="VSE337" s="33"/>
      <c r="VSF337" s="26"/>
      <c r="VSG337" s="33"/>
      <c r="VSH337" s="26"/>
      <c r="VSI337" s="33"/>
      <c r="VSJ337" s="26"/>
      <c r="VSK337" s="33"/>
      <c r="VSL337" s="26"/>
      <c r="VSM337" s="33"/>
      <c r="VSN337" s="26"/>
      <c r="VSO337" s="33"/>
      <c r="VSP337" s="26"/>
      <c r="VSQ337" s="33"/>
      <c r="VSR337" s="26"/>
      <c r="VSS337" s="33"/>
      <c r="VST337" s="26"/>
      <c r="VSU337" s="33"/>
      <c r="VSV337" s="26"/>
      <c r="VSW337" s="33"/>
      <c r="VSX337" s="26"/>
      <c r="VSY337" s="33"/>
      <c r="VSZ337" s="26"/>
      <c r="VTA337" s="33"/>
      <c r="VTB337" s="26"/>
      <c r="VTC337" s="33"/>
      <c r="VTD337" s="26"/>
      <c r="VTE337" s="33"/>
      <c r="VTF337" s="26"/>
      <c r="VTG337" s="33"/>
      <c r="VTH337" s="26"/>
      <c r="VTI337" s="33"/>
      <c r="VTJ337" s="26"/>
      <c r="VTK337" s="33"/>
      <c r="VTL337" s="26"/>
      <c r="VTM337" s="33"/>
      <c r="VTN337" s="26"/>
      <c r="VTO337" s="33"/>
      <c r="VTP337" s="26"/>
      <c r="VTQ337" s="33"/>
      <c r="VTR337" s="26"/>
      <c r="VTS337" s="33"/>
      <c r="VTT337" s="26"/>
      <c r="VTU337" s="33"/>
      <c r="VTV337" s="26"/>
      <c r="VTW337" s="33"/>
      <c r="VTX337" s="26"/>
      <c r="VTY337" s="33"/>
      <c r="VTZ337" s="26"/>
      <c r="VUA337" s="33"/>
      <c r="VUB337" s="26"/>
      <c r="VUC337" s="33"/>
      <c r="VUD337" s="26"/>
      <c r="VUE337" s="33"/>
      <c r="VUF337" s="26"/>
      <c r="VUG337" s="33"/>
      <c r="VUH337" s="26"/>
      <c r="VUI337" s="33"/>
      <c r="VUJ337" s="26"/>
      <c r="VUK337" s="33"/>
      <c r="VUL337" s="26"/>
      <c r="VUM337" s="33"/>
      <c r="VUN337" s="26"/>
      <c r="VUO337" s="33"/>
      <c r="VUP337" s="26"/>
      <c r="VUQ337" s="33"/>
      <c r="VUR337" s="26"/>
      <c r="VUS337" s="33"/>
      <c r="VUT337" s="26"/>
      <c r="VUU337" s="33"/>
      <c r="VUV337" s="26"/>
      <c r="VUW337" s="33"/>
      <c r="VUX337" s="26"/>
      <c r="VUY337" s="33"/>
      <c r="VUZ337" s="26"/>
      <c r="VVA337" s="33"/>
      <c r="VVB337" s="26"/>
      <c r="VVC337" s="33"/>
      <c r="VVD337" s="26"/>
      <c r="VVE337" s="33"/>
      <c r="VVF337" s="26"/>
      <c r="VVG337" s="33"/>
      <c r="VVH337" s="26"/>
      <c r="VVI337" s="33"/>
      <c r="VVJ337" s="26"/>
      <c r="VVK337" s="33"/>
      <c r="VVL337" s="26"/>
      <c r="VVM337" s="33"/>
      <c r="VVN337" s="26"/>
      <c r="VVO337" s="33"/>
      <c r="VVP337" s="26"/>
      <c r="VVQ337" s="33"/>
      <c r="VVR337" s="26"/>
      <c r="VVS337" s="33"/>
      <c r="VVT337" s="26"/>
      <c r="VVU337" s="33"/>
      <c r="VVV337" s="26"/>
      <c r="VVW337" s="33"/>
      <c r="VVX337" s="26"/>
      <c r="VVY337" s="33"/>
      <c r="VVZ337" s="26"/>
      <c r="VWA337" s="33"/>
      <c r="VWB337" s="26"/>
      <c r="VWC337" s="33"/>
      <c r="VWD337" s="26"/>
      <c r="VWE337" s="33"/>
      <c r="VWF337" s="26"/>
      <c r="VWG337" s="33"/>
      <c r="VWH337" s="26"/>
      <c r="VWI337" s="33"/>
      <c r="VWJ337" s="26"/>
      <c r="VWK337" s="33"/>
      <c r="VWL337" s="26"/>
      <c r="VWM337" s="33"/>
      <c r="VWN337" s="26"/>
      <c r="VWO337" s="33"/>
      <c r="VWP337" s="26"/>
      <c r="VWQ337" s="33"/>
      <c r="VWR337" s="26"/>
      <c r="VWS337" s="33"/>
      <c r="VWT337" s="26"/>
      <c r="VWU337" s="33"/>
      <c r="VWV337" s="26"/>
      <c r="VWW337" s="33"/>
      <c r="VWX337" s="26"/>
      <c r="VWY337" s="33"/>
      <c r="VWZ337" s="26"/>
      <c r="VXA337" s="33"/>
      <c r="VXB337" s="26"/>
      <c r="VXC337" s="33"/>
      <c r="VXD337" s="26"/>
      <c r="VXE337" s="33"/>
      <c r="VXF337" s="26"/>
      <c r="VXG337" s="33"/>
      <c r="VXH337" s="26"/>
      <c r="VXI337" s="33"/>
      <c r="VXJ337" s="26"/>
      <c r="VXK337" s="33"/>
      <c r="VXL337" s="26"/>
      <c r="VXM337" s="33"/>
      <c r="VXN337" s="26"/>
      <c r="VXO337" s="33"/>
      <c r="VXP337" s="26"/>
      <c r="VXQ337" s="33"/>
      <c r="VXR337" s="26"/>
      <c r="VXS337" s="33"/>
      <c r="VXT337" s="26"/>
      <c r="VXU337" s="33"/>
      <c r="VXV337" s="26"/>
      <c r="VXW337" s="33"/>
      <c r="VXX337" s="26"/>
      <c r="VXY337" s="33"/>
      <c r="VXZ337" s="26"/>
      <c r="VYA337" s="33"/>
      <c r="VYB337" s="26"/>
      <c r="VYC337" s="33"/>
      <c r="VYD337" s="26"/>
      <c r="VYE337" s="33"/>
      <c r="VYF337" s="26"/>
      <c r="VYG337" s="33"/>
      <c r="VYH337" s="26"/>
      <c r="VYI337" s="33"/>
      <c r="VYJ337" s="26"/>
      <c r="VYK337" s="33"/>
      <c r="VYL337" s="26"/>
      <c r="VYM337" s="33"/>
      <c r="VYN337" s="26"/>
      <c r="VYO337" s="33"/>
      <c r="VYP337" s="26"/>
      <c r="VYQ337" s="33"/>
      <c r="VYR337" s="26"/>
      <c r="VYS337" s="33"/>
      <c r="VYT337" s="26"/>
      <c r="VYU337" s="33"/>
      <c r="VYV337" s="26"/>
      <c r="VYW337" s="33"/>
      <c r="VYX337" s="26"/>
      <c r="VYY337" s="33"/>
      <c r="VYZ337" s="26"/>
      <c r="VZA337" s="33"/>
      <c r="VZB337" s="26"/>
      <c r="VZC337" s="33"/>
      <c r="VZD337" s="26"/>
      <c r="VZE337" s="33"/>
      <c r="VZF337" s="26"/>
      <c r="VZG337" s="33"/>
      <c r="VZH337" s="26"/>
      <c r="VZI337" s="33"/>
      <c r="VZJ337" s="26"/>
      <c r="VZK337" s="33"/>
      <c r="VZL337" s="26"/>
      <c r="VZM337" s="33"/>
      <c r="VZN337" s="26"/>
      <c r="VZO337" s="33"/>
      <c r="VZP337" s="26"/>
      <c r="VZQ337" s="33"/>
      <c r="VZR337" s="26"/>
      <c r="VZS337" s="33"/>
      <c r="VZT337" s="26"/>
      <c r="VZU337" s="33"/>
      <c r="VZV337" s="26"/>
      <c r="VZW337" s="33"/>
      <c r="VZX337" s="26"/>
      <c r="VZY337" s="33"/>
      <c r="VZZ337" s="26"/>
      <c r="WAA337" s="33"/>
      <c r="WAB337" s="26"/>
      <c r="WAC337" s="33"/>
      <c r="WAD337" s="26"/>
      <c r="WAE337" s="33"/>
      <c r="WAF337" s="26"/>
      <c r="WAG337" s="33"/>
      <c r="WAH337" s="26"/>
      <c r="WAI337" s="33"/>
      <c r="WAJ337" s="26"/>
      <c r="WAK337" s="33"/>
      <c r="WAL337" s="26"/>
      <c r="WAM337" s="33"/>
      <c r="WAN337" s="26"/>
      <c r="WAO337" s="33"/>
      <c r="WAP337" s="26"/>
      <c r="WAQ337" s="33"/>
      <c r="WAR337" s="26"/>
      <c r="WAS337" s="33"/>
      <c r="WAT337" s="26"/>
      <c r="WAU337" s="33"/>
      <c r="WAV337" s="26"/>
      <c r="WAW337" s="33"/>
      <c r="WAX337" s="26"/>
      <c r="WAY337" s="33"/>
      <c r="WAZ337" s="26"/>
      <c r="WBA337" s="33"/>
      <c r="WBB337" s="26"/>
      <c r="WBC337" s="33"/>
      <c r="WBD337" s="26"/>
      <c r="WBE337" s="33"/>
      <c r="WBF337" s="26"/>
      <c r="WBG337" s="33"/>
      <c r="WBH337" s="26"/>
      <c r="WBI337" s="33"/>
      <c r="WBJ337" s="26"/>
      <c r="WBK337" s="33"/>
      <c r="WBL337" s="26"/>
      <c r="WBM337" s="33"/>
      <c r="WBN337" s="26"/>
      <c r="WBO337" s="33"/>
      <c r="WBP337" s="26"/>
      <c r="WBQ337" s="33"/>
      <c r="WBR337" s="26"/>
      <c r="WBS337" s="33"/>
      <c r="WBT337" s="26"/>
      <c r="WBU337" s="33"/>
      <c r="WBV337" s="26"/>
      <c r="WBW337" s="33"/>
      <c r="WBX337" s="26"/>
      <c r="WBY337" s="33"/>
      <c r="WBZ337" s="26"/>
      <c r="WCA337" s="33"/>
      <c r="WCB337" s="26"/>
      <c r="WCC337" s="33"/>
      <c r="WCD337" s="26"/>
      <c r="WCE337" s="33"/>
      <c r="WCF337" s="26"/>
      <c r="WCG337" s="33"/>
      <c r="WCH337" s="26"/>
      <c r="WCI337" s="33"/>
      <c r="WCJ337" s="26"/>
      <c r="WCK337" s="33"/>
      <c r="WCL337" s="26"/>
      <c r="WCM337" s="33"/>
      <c r="WCN337" s="26"/>
      <c r="WCO337" s="33"/>
      <c r="WCP337" s="26"/>
      <c r="WCQ337" s="33"/>
      <c r="WCR337" s="26"/>
      <c r="WCS337" s="33"/>
      <c r="WCT337" s="26"/>
      <c r="WCU337" s="33"/>
      <c r="WCV337" s="26"/>
      <c r="WCW337" s="33"/>
      <c r="WCX337" s="26"/>
      <c r="WCY337" s="33"/>
      <c r="WCZ337" s="26"/>
      <c r="WDA337" s="33"/>
      <c r="WDB337" s="26"/>
      <c r="WDC337" s="33"/>
      <c r="WDD337" s="26"/>
      <c r="WDE337" s="33"/>
      <c r="WDF337" s="26"/>
      <c r="WDG337" s="33"/>
      <c r="WDH337" s="26"/>
      <c r="WDI337" s="33"/>
      <c r="WDJ337" s="26"/>
      <c r="WDK337" s="33"/>
      <c r="WDL337" s="26"/>
      <c r="WDM337" s="33"/>
      <c r="WDN337" s="26"/>
      <c r="WDO337" s="33"/>
      <c r="WDP337" s="26"/>
      <c r="WDQ337" s="33"/>
      <c r="WDR337" s="26"/>
      <c r="WDS337" s="33"/>
      <c r="WDT337" s="26"/>
      <c r="WDU337" s="33"/>
      <c r="WDV337" s="26"/>
      <c r="WDW337" s="33"/>
      <c r="WDX337" s="26"/>
      <c r="WDY337" s="33"/>
      <c r="WDZ337" s="26"/>
      <c r="WEA337" s="33"/>
      <c r="WEB337" s="26"/>
      <c r="WEC337" s="33"/>
      <c r="WED337" s="26"/>
      <c r="WEE337" s="33"/>
      <c r="WEF337" s="26"/>
      <c r="WEG337" s="33"/>
      <c r="WEH337" s="26"/>
      <c r="WEI337" s="33"/>
      <c r="WEJ337" s="26"/>
      <c r="WEK337" s="33"/>
      <c r="WEL337" s="26"/>
      <c r="WEM337" s="33"/>
      <c r="WEN337" s="26"/>
      <c r="WEO337" s="33"/>
      <c r="WEP337" s="26"/>
      <c r="WEQ337" s="33"/>
      <c r="WER337" s="26"/>
      <c r="WES337" s="33"/>
      <c r="WET337" s="26"/>
      <c r="WEU337" s="33"/>
      <c r="WEV337" s="26"/>
      <c r="WEW337" s="33"/>
      <c r="WEX337" s="26"/>
      <c r="WEY337" s="33"/>
      <c r="WEZ337" s="26"/>
      <c r="WFA337" s="33"/>
      <c r="WFB337" s="26"/>
      <c r="WFC337" s="33"/>
      <c r="WFD337" s="26"/>
      <c r="WFE337" s="33"/>
      <c r="WFF337" s="26"/>
      <c r="WFG337" s="33"/>
      <c r="WFH337" s="26"/>
      <c r="WFI337" s="33"/>
      <c r="WFJ337" s="26"/>
      <c r="WFK337" s="33"/>
      <c r="WFL337" s="26"/>
      <c r="WFM337" s="33"/>
      <c r="WFN337" s="26"/>
      <c r="WFO337" s="33"/>
      <c r="WFP337" s="26"/>
      <c r="WFQ337" s="33"/>
      <c r="WFR337" s="26"/>
      <c r="WFS337" s="33"/>
      <c r="WFT337" s="26"/>
      <c r="WFU337" s="33"/>
      <c r="WFV337" s="26"/>
      <c r="WFW337" s="33"/>
      <c r="WFX337" s="26"/>
      <c r="WFY337" s="33"/>
      <c r="WFZ337" s="26"/>
      <c r="WGA337" s="33"/>
      <c r="WGB337" s="26"/>
      <c r="WGC337" s="33"/>
      <c r="WGD337" s="26"/>
      <c r="WGE337" s="33"/>
      <c r="WGF337" s="26"/>
      <c r="WGG337" s="33"/>
      <c r="WGH337" s="26"/>
      <c r="WGI337" s="33"/>
      <c r="WGJ337" s="26"/>
      <c r="WGK337" s="33"/>
      <c r="WGL337" s="26"/>
      <c r="WGM337" s="33"/>
      <c r="WGN337" s="26"/>
      <c r="WGO337" s="33"/>
      <c r="WGP337" s="26"/>
      <c r="WGQ337" s="33"/>
      <c r="WGR337" s="26"/>
      <c r="WGS337" s="33"/>
      <c r="WGT337" s="26"/>
      <c r="WGU337" s="33"/>
      <c r="WGV337" s="26"/>
      <c r="WGW337" s="33"/>
      <c r="WGX337" s="26"/>
      <c r="WGY337" s="33"/>
      <c r="WGZ337" s="26"/>
      <c r="WHA337" s="33"/>
      <c r="WHB337" s="26"/>
      <c r="WHC337" s="33"/>
      <c r="WHD337" s="26"/>
      <c r="WHE337" s="33"/>
      <c r="WHF337" s="26"/>
      <c r="WHG337" s="33"/>
      <c r="WHH337" s="26"/>
      <c r="WHI337" s="33"/>
      <c r="WHJ337" s="26"/>
      <c r="WHK337" s="33"/>
      <c r="WHL337" s="26"/>
      <c r="WHM337" s="33"/>
      <c r="WHN337" s="26"/>
      <c r="WHO337" s="33"/>
      <c r="WHP337" s="26"/>
      <c r="WHQ337" s="33"/>
      <c r="WHR337" s="26"/>
      <c r="WHS337" s="33"/>
      <c r="WHT337" s="26"/>
      <c r="WHU337" s="33"/>
      <c r="WHV337" s="26"/>
      <c r="WHW337" s="33"/>
      <c r="WHX337" s="26"/>
      <c r="WHY337" s="33"/>
      <c r="WHZ337" s="26"/>
      <c r="WIA337" s="33"/>
      <c r="WIB337" s="26"/>
      <c r="WIC337" s="33"/>
      <c r="WID337" s="26"/>
      <c r="WIE337" s="33"/>
      <c r="WIF337" s="26"/>
      <c r="WIG337" s="33"/>
      <c r="WIH337" s="26"/>
      <c r="WII337" s="33"/>
      <c r="WIJ337" s="26"/>
      <c r="WIK337" s="33"/>
      <c r="WIL337" s="26"/>
      <c r="WIM337" s="33"/>
      <c r="WIN337" s="26"/>
      <c r="WIO337" s="33"/>
      <c r="WIP337" s="26"/>
      <c r="WIQ337" s="33"/>
      <c r="WIR337" s="26"/>
      <c r="WIS337" s="33"/>
      <c r="WIT337" s="26"/>
      <c r="WIU337" s="33"/>
      <c r="WIV337" s="26"/>
      <c r="WIW337" s="33"/>
      <c r="WIX337" s="26"/>
      <c r="WIY337" s="33"/>
      <c r="WIZ337" s="26"/>
      <c r="WJA337" s="33"/>
      <c r="WJB337" s="26"/>
      <c r="WJC337" s="33"/>
      <c r="WJD337" s="26"/>
      <c r="WJE337" s="33"/>
      <c r="WJF337" s="26"/>
      <c r="WJG337" s="33"/>
      <c r="WJH337" s="26"/>
      <c r="WJI337" s="33"/>
      <c r="WJJ337" s="26"/>
      <c r="WJK337" s="33"/>
      <c r="WJL337" s="26"/>
      <c r="WJM337" s="33"/>
      <c r="WJN337" s="26"/>
      <c r="WJO337" s="33"/>
      <c r="WJP337" s="26"/>
      <c r="WJQ337" s="33"/>
      <c r="WJR337" s="26"/>
      <c r="WJS337" s="33"/>
      <c r="WJT337" s="26"/>
      <c r="WJU337" s="33"/>
      <c r="WJV337" s="26"/>
      <c r="WJW337" s="33"/>
      <c r="WJX337" s="26"/>
      <c r="WJY337" s="33"/>
      <c r="WJZ337" s="26"/>
      <c r="WKA337" s="33"/>
      <c r="WKB337" s="26"/>
      <c r="WKC337" s="33"/>
      <c r="WKD337" s="26"/>
      <c r="WKE337" s="33"/>
      <c r="WKF337" s="26"/>
      <c r="WKG337" s="33"/>
      <c r="WKH337" s="26"/>
      <c r="WKI337" s="33"/>
      <c r="WKJ337" s="26"/>
      <c r="WKK337" s="33"/>
      <c r="WKL337" s="26"/>
      <c r="WKM337" s="33"/>
      <c r="WKN337" s="26"/>
      <c r="WKO337" s="33"/>
      <c r="WKP337" s="26"/>
      <c r="WKQ337" s="33"/>
      <c r="WKR337" s="26"/>
      <c r="WKS337" s="33"/>
      <c r="WKT337" s="26"/>
      <c r="WKU337" s="33"/>
      <c r="WKV337" s="26"/>
      <c r="WKW337" s="33"/>
      <c r="WKX337" s="26"/>
      <c r="WKY337" s="33"/>
      <c r="WKZ337" s="26"/>
      <c r="WLA337" s="33"/>
      <c r="WLB337" s="26"/>
      <c r="WLC337" s="33"/>
      <c r="WLD337" s="26"/>
      <c r="WLE337" s="33"/>
      <c r="WLF337" s="26"/>
      <c r="WLG337" s="33"/>
      <c r="WLH337" s="26"/>
      <c r="WLI337" s="33"/>
      <c r="WLJ337" s="26"/>
      <c r="WLK337" s="33"/>
      <c r="WLL337" s="26"/>
      <c r="WLM337" s="33"/>
      <c r="WLN337" s="26"/>
      <c r="WLO337" s="33"/>
      <c r="WLP337" s="26"/>
      <c r="WLQ337" s="33"/>
      <c r="WLR337" s="26"/>
      <c r="WLS337" s="33"/>
      <c r="WLT337" s="26"/>
      <c r="WLU337" s="33"/>
      <c r="WLV337" s="26"/>
      <c r="WLW337" s="33"/>
      <c r="WLX337" s="26"/>
      <c r="WLY337" s="33"/>
      <c r="WLZ337" s="26"/>
      <c r="WMA337" s="33"/>
      <c r="WMB337" s="26"/>
      <c r="WMC337" s="33"/>
      <c r="WMD337" s="26"/>
      <c r="WME337" s="33"/>
      <c r="WMF337" s="26"/>
      <c r="WMG337" s="33"/>
      <c r="WMH337" s="26"/>
      <c r="WMI337" s="33"/>
      <c r="WMJ337" s="26"/>
      <c r="WMK337" s="33"/>
      <c r="WML337" s="26"/>
      <c r="WMM337" s="33"/>
      <c r="WMN337" s="26"/>
      <c r="WMO337" s="33"/>
      <c r="WMP337" s="26"/>
      <c r="WMQ337" s="33"/>
      <c r="WMR337" s="26"/>
      <c r="WMS337" s="33"/>
      <c r="WMT337" s="26"/>
      <c r="WMU337" s="33"/>
      <c r="WMV337" s="26"/>
      <c r="WMW337" s="33"/>
      <c r="WMX337" s="26"/>
      <c r="WMY337" s="33"/>
      <c r="WMZ337" s="26"/>
      <c r="WNA337" s="33"/>
      <c r="WNB337" s="26"/>
      <c r="WNC337" s="33"/>
      <c r="WND337" s="26"/>
      <c r="WNE337" s="33"/>
      <c r="WNF337" s="26"/>
      <c r="WNG337" s="33"/>
      <c r="WNH337" s="26"/>
      <c r="WNI337" s="33"/>
      <c r="WNJ337" s="26"/>
      <c r="WNK337" s="33"/>
      <c r="WNL337" s="26"/>
      <c r="WNM337" s="33"/>
      <c r="WNN337" s="26"/>
      <c r="WNO337" s="33"/>
      <c r="WNP337" s="26"/>
      <c r="WNQ337" s="33"/>
      <c r="WNR337" s="26"/>
      <c r="WNS337" s="33"/>
      <c r="WNT337" s="26"/>
      <c r="WNU337" s="33"/>
      <c r="WNV337" s="26"/>
      <c r="WNW337" s="33"/>
      <c r="WNX337" s="26"/>
      <c r="WNY337" s="33"/>
      <c r="WNZ337" s="26"/>
      <c r="WOA337" s="33"/>
      <c r="WOB337" s="26"/>
      <c r="WOC337" s="33"/>
      <c r="WOD337" s="26"/>
      <c r="WOE337" s="33"/>
      <c r="WOF337" s="26"/>
      <c r="WOG337" s="33"/>
      <c r="WOH337" s="26"/>
      <c r="WOI337" s="33"/>
      <c r="WOJ337" s="26"/>
      <c r="WOK337" s="33"/>
      <c r="WOL337" s="26"/>
      <c r="WOM337" s="33"/>
      <c r="WON337" s="26"/>
      <c r="WOO337" s="33"/>
      <c r="WOP337" s="26"/>
      <c r="WOQ337" s="33"/>
      <c r="WOR337" s="26"/>
      <c r="WOS337" s="33"/>
      <c r="WOT337" s="26"/>
      <c r="WOU337" s="33"/>
      <c r="WOV337" s="26"/>
      <c r="WOW337" s="33"/>
      <c r="WOX337" s="26"/>
      <c r="WOY337" s="33"/>
      <c r="WOZ337" s="26"/>
      <c r="WPA337" s="33"/>
      <c r="WPB337" s="26"/>
      <c r="WPC337" s="33"/>
      <c r="WPD337" s="26"/>
      <c r="WPE337" s="33"/>
      <c r="WPF337" s="26"/>
      <c r="WPG337" s="33"/>
      <c r="WPH337" s="26"/>
      <c r="WPI337" s="33"/>
      <c r="WPJ337" s="26"/>
      <c r="WPK337" s="33"/>
      <c r="WPL337" s="26"/>
      <c r="WPM337" s="33"/>
      <c r="WPN337" s="26"/>
      <c r="WPO337" s="33"/>
      <c r="WPP337" s="26"/>
      <c r="WPQ337" s="33"/>
      <c r="WPR337" s="26"/>
      <c r="WPS337" s="33"/>
      <c r="WPT337" s="26"/>
      <c r="WPU337" s="33"/>
      <c r="WPV337" s="26"/>
      <c r="WPW337" s="33"/>
      <c r="WPX337" s="26"/>
      <c r="WPY337" s="33"/>
      <c r="WPZ337" s="26"/>
      <c r="WQA337" s="33"/>
      <c r="WQB337" s="26"/>
      <c r="WQC337" s="33"/>
      <c r="WQD337" s="26"/>
      <c r="WQE337" s="33"/>
      <c r="WQF337" s="26"/>
      <c r="WQG337" s="33"/>
      <c r="WQH337" s="26"/>
      <c r="WQI337" s="33"/>
      <c r="WQJ337" s="26"/>
      <c r="WQK337" s="33"/>
      <c r="WQL337" s="26"/>
      <c r="WQM337" s="33"/>
      <c r="WQN337" s="26"/>
      <c r="WQO337" s="33"/>
      <c r="WQP337" s="26"/>
      <c r="WQQ337" s="33"/>
      <c r="WQR337" s="26"/>
      <c r="WQS337" s="33"/>
      <c r="WQT337" s="26"/>
      <c r="WQU337" s="33"/>
      <c r="WQV337" s="26"/>
      <c r="WQW337" s="33"/>
      <c r="WQX337" s="26"/>
      <c r="WQY337" s="33"/>
      <c r="WQZ337" s="26"/>
      <c r="WRA337" s="33"/>
      <c r="WRB337" s="26"/>
      <c r="WRC337" s="33"/>
      <c r="WRD337" s="26"/>
      <c r="WRE337" s="33"/>
      <c r="WRF337" s="26"/>
      <c r="WRG337" s="33"/>
      <c r="WRH337" s="26"/>
      <c r="WRI337" s="33"/>
      <c r="WRJ337" s="26"/>
      <c r="WRK337" s="33"/>
      <c r="WRL337" s="26"/>
      <c r="WRM337" s="33"/>
      <c r="WRN337" s="26"/>
      <c r="WRO337" s="33"/>
      <c r="WRP337" s="26"/>
      <c r="WRQ337" s="33"/>
      <c r="WRR337" s="26"/>
      <c r="WRS337" s="33"/>
      <c r="WRT337" s="26"/>
      <c r="WRU337" s="33"/>
      <c r="WRV337" s="26"/>
      <c r="WRW337" s="33"/>
      <c r="WRX337" s="26"/>
      <c r="WRY337" s="33"/>
      <c r="WRZ337" s="26"/>
      <c r="WSA337" s="33"/>
      <c r="WSB337" s="26"/>
      <c r="WSC337" s="33"/>
      <c r="WSD337" s="26"/>
      <c r="WSE337" s="33"/>
      <c r="WSF337" s="26"/>
      <c r="WSG337" s="33"/>
      <c r="WSH337" s="26"/>
      <c r="WSI337" s="33"/>
      <c r="WSJ337" s="26"/>
      <c r="WSK337" s="33"/>
      <c r="WSL337" s="26"/>
      <c r="WSM337" s="33"/>
      <c r="WSN337" s="26"/>
      <c r="WSO337" s="33"/>
      <c r="WSP337" s="26"/>
      <c r="WSQ337" s="33"/>
      <c r="WSR337" s="26"/>
      <c r="WSS337" s="33"/>
      <c r="WST337" s="26"/>
      <c r="WSU337" s="33"/>
      <c r="WSV337" s="26"/>
      <c r="WSW337" s="33"/>
      <c r="WSX337" s="26"/>
      <c r="WSY337" s="33"/>
      <c r="WSZ337" s="26"/>
      <c r="WTA337" s="33"/>
      <c r="WTB337" s="26"/>
      <c r="WTC337" s="33"/>
      <c r="WTD337" s="26"/>
      <c r="WTE337" s="33"/>
      <c r="WTF337" s="26"/>
      <c r="WTG337" s="33"/>
      <c r="WTH337" s="26"/>
      <c r="WTI337" s="33"/>
      <c r="WTJ337" s="26"/>
      <c r="WTK337" s="33"/>
      <c r="WTL337" s="26"/>
      <c r="WTM337" s="33"/>
      <c r="WTN337" s="26"/>
      <c r="WTO337" s="33"/>
      <c r="WTP337" s="26"/>
      <c r="WTQ337" s="33"/>
      <c r="WTR337" s="26"/>
      <c r="WTS337" s="33"/>
      <c r="WTT337" s="26"/>
      <c r="WTU337" s="33"/>
      <c r="WTV337" s="26"/>
      <c r="WTW337" s="33"/>
      <c r="WTX337" s="26"/>
      <c r="WTY337" s="33"/>
      <c r="WTZ337" s="26"/>
      <c r="WUA337" s="33"/>
      <c r="WUB337" s="26"/>
      <c r="WUC337" s="33"/>
      <c r="WUD337" s="26"/>
      <c r="WUE337" s="33"/>
      <c r="WUF337" s="26"/>
      <c r="WUG337" s="33"/>
      <c r="WUH337" s="26"/>
      <c r="WUI337" s="33"/>
      <c r="WUJ337" s="26"/>
      <c r="WUK337" s="33"/>
      <c r="WUL337" s="26"/>
      <c r="WUM337" s="33"/>
      <c r="WUN337" s="26"/>
      <c r="WUO337" s="33"/>
      <c r="WUP337" s="26"/>
      <c r="WUQ337" s="33"/>
      <c r="WUR337" s="26"/>
      <c r="WUS337" s="33"/>
      <c r="WUT337" s="26"/>
      <c r="WUU337" s="33"/>
      <c r="WUV337" s="26"/>
      <c r="WUW337" s="33"/>
      <c r="WUX337" s="26"/>
      <c r="WUY337" s="33"/>
      <c r="WUZ337" s="26"/>
      <c r="WVA337" s="33"/>
      <c r="WVB337" s="26"/>
      <c r="WVC337" s="33"/>
      <c r="WVD337" s="26"/>
      <c r="WVE337" s="33"/>
      <c r="WVF337" s="26"/>
      <c r="WVG337" s="33"/>
      <c r="WVH337" s="26"/>
      <c r="WVI337" s="33"/>
      <c r="WVJ337" s="26"/>
      <c r="WVK337" s="33"/>
      <c r="WVL337" s="26"/>
      <c r="WVM337" s="33"/>
      <c r="WVN337" s="26"/>
      <c r="WVO337" s="33"/>
      <c r="WVP337" s="26"/>
      <c r="WVQ337" s="33"/>
      <c r="WVR337" s="26"/>
      <c r="WVS337" s="33"/>
      <c r="WVT337" s="26"/>
      <c r="WVU337" s="33"/>
      <c r="WVV337" s="26"/>
      <c r="WVW337" s="33"/>
      <c r="WVX337" s="26"/>
      <c r="WVY337" s="33"/>
      <c r="WVZ337" s="26"/>
      <c r="WWA337" s="33"/>
      <c r="WWB337" s="26"/>
      <c r="WWC337" s="33"/>
      <c r="WWD337" s="26"/>
      <c r="WWE337" s="33"/>
      <c r="WWF337" s="26"/>
      <c r="WWG337" s="33"/>
      <c r="WWH337" s="26"/>
      <c r="WWI337" s="33"/>
      <c r="WWJ337" s="26"/>
      <c r="WWK337" s="33"/>
      <c r="WWL337" s="26"/>
      <c r="WWM337" s="33"/>
      <c r="WWN337" s="26"/>
      <c r="WWO337" s="33"/>
      <c r="WWP337" s="26"/>
      <c r="WWQ337" s="33"/>
      <c r="WWR337" s="26"/>
      <c r="WWS337" s="33"/>
      <c r="WWT337" s="26"/>
      <c r="WWU337" s="33"/>
      <c r="WWV337" s="26"/>
      <c r="WWW337" s="33"/>
      <c r="WWX337" s="26"/>
      <c r="WWY337" s="33"/>
      <c r="WWZ337" s="26"/>
      <c r="WXA337" s="33"/>
      <c r="WXB337" s="26"/>
      <c r="WXC337" s="33"/>
      <c r="WXD337" s="26"/>
      <c r="WXE337" s="33"/>
      <c r="WXF337" s="26"/>
      <c r="WXG337" s="33"/>
      <c r="WXH337" s="26"/>
      <c r="WXI337" s="33"/>
      <c r="WXJ337" s="26"/>
      <c r="WXK337" s="33"/>
      <c r="WXL337" s="26"/>
      <c r="WXM337" s="33"/>
      <c r="WXN337" s="26"/>
      <c r="WXO337" s="33"/>
      <c r="WXP337" s="26"/>
      <c r="WXQ337" s="33"/>
      <c r="WXR337" s="26"/>
      <c r="WXS337" s="33"/>
      <c r="WXT337" s="26"/>
      <c r="WXU337" s="33"/>
      <c r="WXV337" s="26"/>
      <c r="WXW337" s="33"/>
      <c r="WXX337" s="26"/>
      <c r="WXY337" s="33"/>
      <c r="WXZ337" s="26"/>
      <c r="WYA337" s="33"/>
      <c r="WYB337" s="26"/>
      <c r="WYC337" s="33"/>
      <c r="WYD337" s="26"/>
      <c r="WYE337" s="33"/>
      <c r="WYF337" s="26"/>
      <c r="WYG337" s="33"/>
      <c r="WYH337" s="26"/>
      <c r="WYI337" s="33"/>
      <c r="WYJ337" s="26"/>
      <c r="WYK337" s="33"/>
      <c r="WYL337" s="26"/>
      <c r="WYM337" s="33"/>
      <c r="WYN337" s="26"/>
      <c r="WYO337" s="33"/>
      <c r="WYP337" s="26"/>
      <c r="WYQ337" s="33"/>
      <c r="WYR337" s="26"/>
      <c r="WYS337" s="33"/>
      <c r="WYT337" s="26"/>
      <c r="WYU337" s="33"/>
      <c r="WYV337" s="26"/>
      <c r="WYW337" s="33"/>
      <c r="WYX337" s="26"/>
      <c r="WYY337" s="33"/>
      <c r="WYZ337" s="26"/>
      <c r="WZA337" s="33"/>
      <c r="WZB337" s="26"/>
      <c r="WZC337" s="33"/>
      <c r="WZD337" s="26"/>
      <c r="WZE337" s="33"/>
      <c r="WZF337" s="26"/>
      <c r="WZG337" s="33"/>
      <c r="WZH337" s="26"/>
      <c r="WZI337" s="33"/>
      <c r="WZJ337" s="26"/>
      <c r="WZK337" s="33"/>
      <c r="WZL337" s="26"/>
      <c r="WZM337" s="33"/>
      <c r="WZN337" s="26"/>
      <c r="WZO337" s="33"/>
      <c r="WZP337" s="26"/>
      <c r="WZQ337" s="33"/>
      <c r="WZR337" s="26"/>
      <c r="WZS337" s="33"/>
      <c r="WZT337" s="26"/>
      <c r="WZU337" s="33"/>
      <c r="WZV337" s="26"/>
      <c r="WZW337" s="33"/>
      <c r="WZX337" s="26"/>
      <c r="WZY337" s="33"/>
      <c r="WZZ337" s="26"/>
      <c r="XAA337" s="33"/>
      <c r="XAB337" s="26"/>
      <c r="XAC337" s="33"/>
      <c r="XAD337" s="26"/>
      <c r="XAE337" s="33"/>
      <c r="XAF337" s="26"/>
      <c r="XAG337" s="33"/>
      <c r="XAH337" s="26"/>
      <c r="XAI337" s="33"/>
      <c r="XAJ337" s="26"/>
      <c r="XAK337" s="33"/>
      <c r="XAL337" s="26"/>
      <c r="XAM337" s="33"/>
      <c r="XAN337" s="26"/>
      <c r="XAO337" s="33"/>
      <c r="XAP337" s="26"/>
      <c r="XAQ337" s="33"/>
      <c r="XAR337" s="26"/>
      <c r="XAS337" s="33"/>
      <c r="XAT337" s="26"/>
      <c r="XAU337" s="33"/>
      <c r="XAV337" s="26"/>
      <c r="XAW337" s="33"/>
      <c r="XAX337" s="26"/>
      <c r="XAY337" s="33"/>
      <c r="XAZ337" s="26"/>
      <c r="XBA337" s="33"/>
      <c r="XBB337" s="26"/>
      <c r="XBC337" s="33"/>
      <c r="XBD337" s="26"/>
      <c r="XBE337" s="33"/>
      <c r="XBF337" s="26"/>
      <c r="XBG337" s="33"/>
      <c r="XBH337" s="26"/>
      <c r="XBI337" s="33"/>
      <c r="XBJ337" s="26"/>
      <c r="XBK337" s="33"/>
      <c r="XBL337" s="26"/>
      <c r="XBM337" s="33"/>
      <c r="XBN337" s="26"/>
      <c r="XBO337" s="33"/>
      <c r="XBP337" s="26"/>
      <c r="XBQ337" s="33"/>
      <c r="XBR337" s="26"/>
      <c r="XBS337" s="33"/>
      <c r="XBT337" s="26"/>
      <c r="XBU337" s="33"/>
      <c r="XBV337" s="26"/>
      <c r="XBW337" s="33"/>
      <c r="XBX337" s="26"/>
      <c r="XBY337" s="33"/>
      <c r="XBZ337" s="26"/>
      <c r="XCA337" s="33"/>
      <c r="XCB337" s="26"/>
      <c r="XCC337" s="33"/>
      <c r="XCD337" s="26"/>
      <c r="XCE337" s="33"/>
      <c r="XCF337" s="26"/>
      <c r="XCG337" s="33"/>
      <c r="XCH337" s="26"/>
      <c r="XCI337" s="33"/>
      <c r="XCJ337" s="26"/>
      <c r="XCK337" s="33"/>
      <c r="XCL337" s="26"/>
      <c r="XCM337" s="33"/>
      <c r="XCN337" s="26"/>
      <c r="XCO337" s="33"/>
      <c r="XCP337" s="26"/>
      <c r="XCQ337" s="33"/>
      <c r="XCR337" s="26"/>
      <c r="XCS337" s="33"/>
      <c r="XCT337" s="26"/>
      <c r="XCU337" s="33"/>
      <c r="XCV337" s="26"/>
      <c r="XCW337" s="33"/>
      <c r="XCX337" s="26"/>
      <c r="XCY337" s="33"/>
      <c r="XCZ337" s="26"/>
      <c r="XDA337" s="33"/>
      <c r="XDB337" s="26"/>
      <c r="XDC337" s="33"/>
      <c r="XDD337" s="26"/>
      <c r="XDE337" s="33"/>
      <c r="XDF337" s="26"/>
      <c r="XDG337" s="33"/>
      <c r="XDH337" s="26"/>
      <c r="XDI337" s="33"/>
      <c r="XDJ337" s="26"/>
      <c r="XDK337" s="33"/>
      <c r="XDL337" s="26"/>
      <c r="XDM337" s="33"/>
      <c r="XDN337" s="26"/>
      <c r="XDO337" s="33"/>
      <c r="XDP337" s="26"/>
      <c r="XDQ337" s="33"/>
      <c r="XDR337" s="26"/>
      <c r="XDS337" s="33"/>
      <c r="XDT337" s="26"/>
      <c r="XDU337" s="33"/>
      <c r="XDV337" s="26"/>
      <c r="XDW337" s="33"/>
      <c r="XDX337" s="26"/>
      <c r="XDY337" s="33"/>
      <c r="XDZ337" s="26"/>
      <c r="XEA337" s="33"/>
      <c r="XEB337" s="26"/>
      <c r="XEC337" s="33"/>
      <c r="XED337" s="26"/>
      <c r="XEE337" s="33"/>
      <c r="XEF337" s="26"/>
      <c r="XEG337" s="33"/>
      <c r="XEH337" s="26"/>
      <c r="XEI337" s="33"/>
      <c r="XEJ337" s="26"/>
      <c r="XEK337" s="33"/>
      <c r="XEL337" s="26"/>
      <c r="XEM337" s="33"/>
      <c r="XEN337" s="26"/>
      <c r="XEO337" s="33"/>
      <c r="XEP337" s="26"/>
      <c r="XEQ337" s="33"/>
      <c r="XER337" s="26"/>
      <c r="XES337" s="33"/>
      <c r="XET337" s="26"/>
      <c r="XEU337" s="33"/>
      <c r="XEV337" s="26"/>
      <c r="XEW337" s="33"/>
      <c r="XEX337" s="26"/>
      <c r="XEY337" s="33"/>
      <c r="XEZ337" s="26"/>
      <c r="XFA337" s="33"/>
      <c r="XFB337" s="26"/>
      <c r="XFC337" s="33"/>
      <c r="XFD337" s="26"/>
    </row>
    <row r="338" spans="1:16384" ht="15.75" customHeight="1">
      <c r="A338" s="27"/>
      <c r="B338" s="126" t="s">
        <v>246</v>
      </c>
      <c r="C338" s="126"/>
      <c r="D338" s="126"/>
      <c r="E338" s="126"/>
      <c r="F338" s="126"/>
      <c r="G338" s="126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16384" ht="25.5">
      <c r="A339" s="190"/>
      <c r="B339" s="89" t="s">
        <v>572</v>
      </c>
      <c r="C339" s="25" t="s">
        <v>28</v>
      </c>
      <c r="D339" s="25">
        <v>13.6</v>
      </c>
      <c r="E339" s="25">
        <v>21.5</v>
      </c>
      <c r="F339" s="65">
        <f>E339/D339</f>
        <v>1.5808823529411764</v>
      </c>
      <c r="G339" s="25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16384" ht="28.5" customHeight="1">
      <c r="A340" s="29" t="s">
        <v>247</v>
      </c>
      <c r="B340" s="66" t="s">
        <v>467</v>
      </c>
      <c r="C340" s="28"/>
      <c r="D340" s="28"/>
      <c r="E340" s="28"/>
      <c r="F340" s="68">
        <f>(200%)/2</f>
        <v>1</v>
      </c>
      <c r="G340" s="28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16384" ht="12.75" customHeight="1">
      <c r="A341" s="27"/>
      <c r="B341" s="126" t="s">
        <v>248</v>
      </c>
      <c r="C341" s="126"/>
      <c r="D341" s="126"/>
      <c r="E341" s="126"/>
      <c r="F341" s="126"/>
      <c r="G341" s="126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16384" ht="30.75" customHeight="1">
      <c r="A342" s="27"/>
      <c r="B342" s="89" t="s">
        <v>489</v>
      </c>
      <c r="C342" s="25" t="s">
        <v>29</v>
      </c>
      <c r="D342" s="25">
        <v>55</v>
      </c>
      <c r="E342" s="25">
        <v>87</v>
      </c>
      <c r="F342" s="65">
        <f>E342/D342</f>
        <v>1.5818181818181818</v>
      </c>
      <c r="G342" s="25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16384" ht="16.5" customHeight="1">
      <c r="A343" s="27"/>
      <c r="B343" s="126" t="s">
        <v>249</v>
      </c>
      <c r="C343" s="126"/>
      <c r="D343" s="126"/>
      <c r="E343" s="126"/>
      <c r="F343" s="126"/>
      <c r="G343" s="126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16384" ht="18" customHeight="1">
      <c r="A344" s="27"/>
      <c r="B344" s="89" t="s">
        <v>250</v>
      </c>
      <c r="C344" s="25" t="s">
        <v>29</v>
      </c>
      <c r="D344" s="25">
        <v>1</v>
      </c>
      <c r="E344" s="25">
        <v>1</v>
      </c>
      <c r="F344" s="65">
        <f>E344/D344</f>
        <v>1</v>
      </c>
      <c r="G344" s="25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16384">
      <c r="A345" s="151" t="s">
        <v>79</v>
      </c>
      <c r="B345" s="66" t="s">
        <v>503</v>
      </c>
      <c r="C345" s="28"/>
      <c r="D345" s="28"/>
      <c r="E345" s="28"/>
      <c r="F345" s="68">
        <f>(200%+F348)/3</f>
        <v>0.98605924819517055</v>
      </c>
      <c r="G345" s="28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16384" ht="15.75" customHeight="1">
      <c r="A346" s="27"/>
      <c r="B346" s="126" t="s">
        <v>504</v>
      </c>
      <c r="C346" s="126"/>
      <c r="D346" s="126"/>
      <c r="E346" s="126"/>
      <c r="F346" s="126"/>
      <c r="G346" s="126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16384" ht="57" customHeight="1">
      <c r="A347" s="27"/>
      <c r="B347" s="44" t="s">
        <v>747</v>
      </c>
      <c r="C347" s="159" t="s">
        <v>33</v>
      </c>
      <c r="D347" s="70">
        <v>5140</v>
      </c>
      <c r="E347" s="70">
        <v>5536</v>
      </c>
      <c r="F347" s="158">
        <f>E347/D347</f>
        <v>1.0770428015564202</v>
      </c>
      <c r="G347" s="70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16384" ht="38.25">
      <c r="A348" s="27"/>
      <c r="B348" s="44" t="s">
        <v>514</v>
      </c>
      <c r="C348" s="159" t="s">
        <v>28</v>
      </c>
      <c r="D348" s="166">
        <v>133.9</v>
      </c>
      <c r="E348" s="166">
        <v>128.30000000000001</v>
      </c>
      <c r="F348" s="158">
        <f>E348/D348</f>
        <v>0.95817774458551164</v>
      </c>
      <c r="G348" s="70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16384" ht="25.5">
      <c r="A349" s="27"/>
      <c r="B349" s="44" t="s">
        <v>515</v>
      </c>
      <c r="C349" s="159" t="s">
        <v>516</v>
      </c>
      <c r="D349" s="166">
        <v>44.9</v>
      </c>
      <c r="E349" s="166">
        <v>49</v>
      </c>
      <c r="F349" s="158">
        <f>E349/D349</f>
        <v>1.0913140311804008</v>
      </c>
      <c r="G349" s="70" t="s">
        <v>501</v>
      </c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16384" ht="27">
      <c r="A350" s="191" t="s">
        <v>253</v>
      </c>
      <c r="B350" s="192" t="s">
        <v>858</v>
      </c>
      <c r="C350" s="193"/>
      <c r="D350" s="193"/>
      <c r="E350" s="193"/>
      <c r="F350" s="194">
        <f>(700%)/7</f>
        <v>1</v>
      </c>
      <c r="G350" s="193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16384" ht="15" customHeight="1">
      <c r="A351" s="71"/>
      <c r="B351" s="178" t="s">
        <v>859</v>
      </c>
      <c r="C351" s="178"/>
      <c r="D351" s="178"/>
      <c r="E351" s="178"/>
      <c r="F351" s="178"/>
      <c r="G351" s="178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16384" ht="38.25">
      <c r="A352" s="71"/>
      <c r="B352" s="44" t="s">
        <v>510</v>
      </c>
      <c r="C352" s="159" t="s">
        <v>433</v>
      </c>
      <c r="D352" s="166">
        <v>327</v>
      </c>
      <c r="E352" s="166">
        <v>331.1</v>
      </c>
      <c r="F352" s="158">
        <f>E352/D352</f>
        <v>1.0125382262996943</v>
      </c>
      <c r="G352" s="70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38.25">
      <c r="A353" s="71"/>
      <c r="B353" s="44" t="s">
        <v>511</v>
      </c>
      <c r="C353" s="159" t="s">
        <v>28</v>
      </c>
      <c r="D353" s="166">
        <v>29</v>
      </c>
      <c r="E353" s="166">
        <v>31.4</v>
      </c>
      <c r="F353" s="158">
        <f>E353/D353</f>
        <v>1.0827586206896551</v>
      </c>
      <c r="G353" s="70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6.5" customHeight="1">
      <c r="A354" s="71"/>
      <c r="B354" s="178" t="s">
        <v>434</v>
      </c>
      <c r="C354" s="178"/>
      <c r="D354" s="178"/>
      <c r="E354" s="178"/>
      <c r="F354" s="178"/>
      <c r="G354" s="178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39.75" customHeight="1">
      <c r="A355" s="71"/>
      <c r="B355" s="44" t="s">
        <v>435</v>
      </c>
      <c r="C355" s="159" t="s">
        <v>179</v>
      </c>
      <c r="D355" s="70">
        <v>27</v>
      </c>
      <c r="E355" s="70">
        <v>37</v>
      </c>
      <c r="F355" s="158">
        <f>E355/D355</f>
        <v>1.3703703703703705</v>
      </c>
      <c r="G355" s="159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3.5" customHeight="1">
      <c r="A356" s="27"/>
      <c r="B356" s="178" t="s">
        <v>436</v>
      </c>
      <c r="C356" s="178"/>
      <c r="D356" s="178"/>
      <c r="E356" s="178"/>
      <c r="F356" s="178"/>
      <c r="G356" s="178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ht="39.75" customHeight="1">
      <c r="A357" s="27"/>
      <c r="B357" s="44" t="s">
        <v>437</v>
      </c>
      <c r="C357" s="159" t="s">
        <v>29</v>
      </c>
      <c r="D357" s="157" t="s">
        <v>788</v>
      </c>
      <c r="E357" s="157" t="s">
        <v>789</v>
      </c>
      <c r="F357" s="158">
        <f>E357/D357</f>
        <v>1.2285714285714286</v>
      </c>
      <c r="G357" s="159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ht="14.25" customHeight="1">
      <c r="A358" s="27"/>
      <c r="B358" s="178" t="s">
        <v>438</v>
      </c>
      <c r="C358" s="178"/>
      <c r="D358" s="178"/>
      <c r="E358" s="178"/>
      <c r="F358" s="178"/>
      <c r="G358" s="178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51">
      <c r="A359" s="27"/>
      <c r="B359" s="44" t="s">
        <v>439</v>
      </c>
      <c r="C359" s="159" t="s">
        <v>29</v>
      </c>
      <c r="D359" s="166">
        <v>26</v>
      </c>
      <c r="E359" s="70">
        <v>36</v>
      </c>
      <c r="F359" s="158">
        <f>E359/D359</f>
        <v>1.3846153846153846</v>
      </c>
      <c r="G359" s="70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4.25" customHeight="1">
      <c r="A360" s="27"/>
      <c r="B360" s="126" t="s">
        <v>440</v>
      </c>
      <c r="C360" s="126"/>
      <c r="D360" s="126"/>
      <c r="E360" s="126"/>
      <c r="F360" s="126"/>
      <c r="G360" s="126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51">
      <c r="A361" s="71"/>
      <c r="B361" s="44" t="s">
        <v>441</v>
      </c>
      <c r="C361" s="159" t="s">
        <v>442</v>
      </c>
      <c r="D361" s="166">
        <v>310</v>
      </c>
      <c r="E361" s="166">
        <v>314.8</v>
      </c>
      <c r="F361" s="158">
        <f>E361/D361</f>
        <v>1.0154838709677421</v>
      </c>
      <c r="G361" s="70" t="s">
        <v>501</v>
      </c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ht="38.25">
      <c r="A362" s="71"/>
      <c r="B362" s="44" t="s">
        <v>512</v>
      </c>
      <c r="C362" s="159" t="s">
        <v>513</v>
      </c>
      <c r="D362" s="166">
        <v>1088</v>
      </c>
      <c r="E362" s="166">
        <v>1292</v>
      </c>
      <c r="F362" s="158">
        <f>E362/D362</f>
        <v>1.1875</v>
      </c>
      <c r="G362" s="70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s="50" customFormat="1" ht="25.5">
      <c r="A363" s="191" t="s">
        <v>252</v>
      </c>
      <c r="B363" s="192" t="s">
        <v>181</v>
      </c>
      <c r="C363" s="193"/>
      <c r="D363" s="193"/>
      <c r="E363" s="193"/>
      <c r="F363" s="194">
        <f>(500%)/5</f>
        <v>1</v>
      </c>
      <c r="G363" s="193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</row>
    <row r="364" spans="1:21" s="50" customFormat="1" ht="15.75" customHeight="1">
      <c r="A364" s="71"/>
      <c r="B364" s="178" t="s">
        <v>860</v>
      </c>
      <c r="C364" s="178"/>
      <c r="D364" s="178"/>
      <c r="E364" s="178"/>
      <c r="F364" s="178"/>
      <c r="G364" s="178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</row>
    <row r="365" spans="1:21" s="50" customFormat="1" ht="28.5" customHeight="1">
      <c r="A365" s="71"/>
      <c r="B365" s="44" t="s">
        <v>431</v>
      </c>
      <c r="C365" s="159" t="s">
        <v>29</v>
      </c>
      <c r="D365" s="166">
        <v>14</v>
      </c>
      <c r="E365" s="166">
        <v>14</v>
      </c>
      <c r="F365" s="158">
        <f>E365/D365</f>
        <v>1</v>
      </c>
      <c r="G365" s="159" t="s">
        <v>261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</row>
    <row r="366" spans="1:21" ht="26.25" customHeight="1">
      <c r="A366" s="71"/>
      <c r="B366" s="44" t="s">
        <v>505</v>
      </c>
      <c r="C366" s="159" t="s">
        <v>506</v>
      </c>
      <c r="D366" s="70">
        <v>1</v>
      </c>
      <c r="E366" s="70">
        <v>1</v>
      </c>
      <c r="F366" s="158">
        <f>E366/D366</f>
        <v>1</v>
      </c>
      <c r="G366" s="159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5.75" customHeight="1">
      <c r="A367" s="71"/>
      <c r="B367" s="178" t="s">
        <v>861</v>
      </c>
      <c r="C367" s="178"/>
      <c r="D367" s="178"/>
      <c r="E367" s="178"/>
      <c r="F367" s="178"/>
      <c r="G367" s="178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ht="28.5" customHeight="1">
      <c r="A368" s="71"/>
      <c r="B368" s="44" t="s">
        <v>507</v>
      </c>
      <c r="C368" s="159" t="s">
        <v>29</v>
      </c>
      <c r="D368" s="70">
        <v>7</v>
      </c>
      <c r="E368" s="70">
        <v>8</v>
      </c>
      <c r="F368" s="158">
        <f>E368/D368</f>
        <v>1.1428571428571428</v>
      </c>
      <c r="G368" s="159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5.75" customHeight="1">
      <c r="A369" s="71"/>
      <c r="B369" s="178" t="s">
        <v>862</v>
      </c>
      <c r="C369" s="178"/>
      <c r="D369" s="178"/>
      <c r="E369" s="178"/>
      <c r="F369" s="178"/>
      <c r="G369" s="178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ht="29.25" customHeight="1">
      <c r="A370" s="71"/>
      <c r="B370" s="44" t="s">
        <v>508</v>
      </c>
      <c r="C370" s="159" t="s">
        <v>506</v>
      </c>
      <c r="D370" s="166">
        <v>1</v>
      </c>
      <c r="E370" s="166">
        <v>1</v>
      </c>
      <c r="F370" s="158">
        <v>1</v>
      </c>
      <c r="G370" s="159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29.25" customHeight="1">
      <c r="A371" s="71"/>
      <c r="B371" s="44" t="s">
        <v>509</v>
      </c>
      <c r="C371" s="159" t="s">
        <v>506</v>
      </c>
      <c r="D371" s="166">
        <v>1</v>
      </c>
      <c r="E371" s="166">
        <v>1</v>
      </c>
      <c r="F371" s="158">
        <v>1</v>
      </c>
      <c r="G371" s="159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ht="19.5" customHeight="1">
      <c r="A372" s="195" t="s">
        <v>251</v>
      </c>
      <c r="B372" s="66" t="s">
        <v>209</v>
      </c>
      <c r="C372" s="28"/>
      <c r="D372" s="28"/>
      <c r="E372" s="28"/>
      <c r="F372" s="68">
        <f>(400%+F374+F376+F377)/7</f>
        <v>0.98436152653742603</v>
      </c>
      <c r="G372" s="28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ht="28.5" customHeight="1">
      <c r="A373" s="27"/>
      <c r="B373" s="126" t="s">
        <v>736</v>
      </c>
      <c r="C373" s="126"/>
      <c r="D373" s="126"/>
      <c r="E373" s="126"/>
      <c r="F373" s="126"/>
      <c r="G373" s="126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ht="29.25" customHeight="1">
      <c r="A374" s="27"/>
      <c r="B374" s="89" t="s">
        <v>737</v>
      </c>
      <c r="C374" s="25" t="s">
        <v>182</v>
      </c>
      <c r="D374" s="150">
        <v>40.799999999999997</v>
      </c>
      <c r="E374" s="150">
        <v>39.4</v>
      </c>
      <c r="F374" s="65">
        <f>E374/D374</f>
        <v>0.96568627450980393</v>
      </c>
      <c r="G374" s="25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18.75" customHeight="1">
      <c r="A375" s="27"/>
      <c r="B375" s="89" t="s">
        <v>738</v>
      </c>
      <c r="C375" s="25" t="s">
        <v>621</v>
      </c>
      <c r="D375" s="150">
        <v>60.4</v>
      </c>
      <c r="E375" s="150">
        <v>65.2</v>
      </c>
      <c r="F375" s="65">
        <f>E375/D375</f>
        <v>1.0794701986754967</v>
      </c>
      <c r="G375" s="25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8.75" customHeight="1">
      <c r="A376" s="27"/>
      <c r="B376" s="89" t="s">
        <v>739</v>
      </c>
      <c r="C376" s="25" t="s">
        <v>182</v>
      </c>
      <c r="D376" s="150">
        <v>30</v>
      </c>
      <c r="E376" s="150">
        <v>29</v>
      </c>
      <c r="F376" s="65">
        <f>E376/D376</f>
        <v>0.96666666666666667</v>
      </c>
      <c r="G376" s="25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ht="42.75" customHeight="1">
      <c r="A377" s="27"/>
      <c r="B377" s="89" t="s">
        <v>740</v>
      </c>
      <c r="C377" s="25" t="s">
        <v>741</v>
      </c>
      <c r="D377" s="150">
        <v>133.9</v>
      </c>
      <c r="E377" s="150">
        <v>128.30000000000001</v>
      </c>
      <c r="F377" s="65">
        <f>E377/D377</f>
        <v>0.95817774458551164</v>
      </c>
      <c r="G377" s="25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s="62" customFormat="1" ht="15" customHeight="1">
      <c r="A378" s="25"/>
      <c r="B378" s="196" t="s">
        <v>863</v>
      </c>
      <c r="C378" s="197"/>
      <c r="D378" s="197"/>
      <c r="E378" s="197"/>
      <c r="F378" s="197"/>
      <c r="G378" s="198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s="62" customFormat="1" ht="15" customHeight="1">
      <c r="A379" s="25"/>
      <c r="B379" s="25" t="s">
        <v>742</v>
      </c>
      <c r="C379" s="25" t="s">
        <v>29</v>
      </c>
      <c r="D379" s="199">
        <v>40</v>
      </c>
      <c r="E379" s="199">
        <v>40</v>
      </c>
      <c r="F379" s="65">
        <f>E379/D379</f>
        <v>1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s="62" customFormat="1" ht="15" customHeight="1">
      <c r="A380" s="25"/>
      <c r="B380" s="196" t="s">
        <v>864</v>
      </c>
      <c r="C380" s="197"/>
      <c r="D380" s="197"/>
      <c r="E380" s="197"/>
      <c r="F380" s="197"/>
      <c r="G380" s="198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ht="16.5" customHeight="1">
      <c r="A381" s="27"/>
      <c r="B381" s="89" t="s">
        <v>743</v>
      </c>
      <c r="C381" s="90" t="s">
        <v>29</v>
      </c>
      <c r="D381" s="199">
        <v>5</v>
      </c>
      <c r="E381" s="199">
        <v>6</v>
      </c>
      <c r="F381" s="65">
        <f>E381/D381</f>
        <v>1.2</v>
      </c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s="62" customFormat="1" ht="15" customHeight="1">
      <c r="A382" s="25"/>
      <c r="B382" s="196" t="s">
        <v>744</v>
      </c>
      <c r="C382" s="197" t="s">
        <v>432</v>
      </c>
      <c r="D382" s="197">
        <v>544</v>
      </c>
      <c r="E382" s="197">
        <v>544</v>
      </c>
      <c r="F382" s="197">
        <f>E382/D382</f>
        <v>1</v>
      </c>
      <c r="G382" s="198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27.75" customHeight="1">
      <c r="A383" s="27"/>
      <c r="B383" s="89" t="s">
        <v>745</v>
      </c>
      <c r="C383" s="25" t="s">
        <v>746</v>
      </c>
      <c r="D383" s="156" t="s">
        <v>787</v>
      </c>
      <c r="E383" s="156" t="s">
        <v>787</v>
      </c>
      <c r="F383" s="65">
        <f>E383/D383</f>
        <v>1</v>
      </c>
      <c r="G383" s="25" t="s">
        <v>501</v>
      </c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>
      <c r="A384" s="151" t="s">
        <v>80</v>
      </c>
      <c r="B384" s="66" t="s">
        <v>81</v>
      </c>
      <c r="C384" s="28"/>
      <c r="D384" s="28"/>
      <c r="E384" s="28"/>
      <c r="F384" s="68">
        <f>(300%+F387)/4</f>
        <v>0.93577075098814233</v>
      </c>
      <c r="G384" s="28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13.5">
      <c r="A385" s="27"/>
      <c r="B385" s="126" t="s">
        <v>183</v>
      </c>
      <c r="C385" s="126"/>
      <c r="D385" s="126"/>
      <c r="E385" s="126"/>
      <c r="F385" s="126"/>
      <c r="G385" s="126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27" customHeight="1">
      <c r="A386" s="27"/>
      <c r="B386" s="89" t="s">
        <v>452</v>
      </c>
      <c r="C386" s="25" t="s">
        <v>28</v>
      </c>
      <c r="D386" s="159">
        <v>95</v>
      </c>
      <c r="E386" s="159">
        <v>100</v>
      </c>
      <c r="F386" s="65">
        <f>E386/D386</f>
        <v>1.0526315789473684</v>
      </c>
      <c r="G386" s="25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ht="38.25">
      <c r="A387" s="27"/>
      <c r="B387" s="89" t="s">
        <v>552</v>
      </c>
      <c r="C387" s="25" t="s">
        <v>28</v>
      </c>
      <c r="D387" s="159">
        <v>1012</v>
      </c>
      <c r="E387" s="159">
        <v>752</v>
      </c>
      <c r="F387" s="158">
        <f>E387/D387</f>
        <v>0.74308300395256921</v>
      </c>
      <c r="G387" s="25" t="s">
        <v>826</v>
      </c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ht="38.25">
      <c r="A388" s="27"/>
      <c r="B388" s="89" t="s">
        <v>453</v>
      </c>
      <c r="C388" s="25" t="s">
        <v>28</v>
      </c>
      <c r="D388" s="62">
        <v>100</v>
      </c>
      <c r="E388" s="62">
        <v>100</v>
      </c>
      <c r="F388" s="65">
        <f>E388/D388</f>
        <v>1</v>
      </c>
      <c r="G388" s="25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30" customHeight="1">
      <c r="A389" s="27"/>
      <c r="B389" s="89" t="s">
        <v>454</v>
      </c>
      <c r="C389" s="25" t="s">
        <v>28</v>
      </c>
      <c r="D389" s="199">
        <v>100</v>
      </c>
      <c r="E389" s="199">
        <v>100</v>
      </c>
      <c r="F389" s="65">
        <f>E389/D389</f>
        <v>1</v>
      </c>
      <c r="G389" s="25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39" customHeight="1">
      <c r="A390" s="29" t="s">
        <v>198</v>
      </c>
      <c r="B390" s="66" t="s">
        <v>459</v>
      </c>
      <c r="C390" s="28"/>
      <c r="D390" s="28"/>
      <c r="E390" s="28"/>
      <c r="F390" s="68">
        <f>(200%)/2</f>
        <v>1</v>
      </c>
      <c r="G390" s="28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ht="27" customHeight="1">
      <c r="A391" s="27"/>
      <c r="B391" s="126" t="s">
        <v>865</v>
      </c>
      <c r="C391" s="126"/>
      <c r="D391" s="126"/>
      <c r="E391" s="126"/>
      <c r="F391" s="126"/>
      <c r="G391" s="126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ht="25.5">
      <c r="A392" s="27"/>
      <c r="B392" s="89" t="s">
        <v>539</v>
      </c>
      <c r="C392" s="25" t="s">
        <v>28</v>
      </c>
      <c r="D392" s="199">
        <v>72</v>
      </c>
      <c r="E392" s="199">
        <v>76</v>
      </c>
      <c r="F392" s="65">
        <f>E392/D392</f>
        <v>1.0555555555555556</v>
      </c>
      <c r="G392" s="25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16.5" customHeight="1">
      <c r="A393" s="27"/>
      <c r="B393" s="126" t="s">
        <v>540</v>
      </c>
      <c r="C393" s="126"/>
      <c r="D393" s="126"/>
      <c r="E393" s="126"/>
      <c r="F393" s="126"/>
      <c r="G393" s="126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ht="42" customHeight="1">
      <c r="A394" s="27"/>
      <c r="B394" s="89" t="s">
        <v>443</v>
      </c>
      <c r="C394" s="25" t="s">
        <v>28</v>
      </c>
      <c r="D394" s="150">
        <v>65</v>
      </c>
      <c r="E394" s="150">
        <v>82</v>
      </c>
      <c r="F394" s="65">
        <f>E394/D394</f>
        <v>1.2615384615384615</v>
      </c>
      <c r="G394" s="25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ht="38.25">
      <c r="A395" s="29" t="s">
        <v>254</v>
      </c>
      <c r="B395" s="66" t="s">
        <v>186</v>
      </c>
      <c r="C395" s="28"/>
      <c r="D395" s="28"/>
      <c r="E395" s="28"/>
      <c r="F395" s="68">
        <f>(400%+F397)/5</f>
        <v>0.94000000000000006</v>
      </c>
      <c r="G395" s="28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7.25" customHeight="1">
      <c r="A396" s="27"/>
      <c r="B396" s="184" t="s">
        <v>866</v>
      </c>
      <c r="C396" s="184"/>
      <c r="D396" s="184"/>
      <c r="E396" s="184"/>
      <c r="F396" s="184"/>
      <c r="G396" s="184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ht="25.5">
      <c r="A397" s="27"/>
      <c r="B397" s="89" t="s">
        <v>541</v>
      </c>
      <c r="C397" s="25" t="s">
        <v>33</v>
      </c>
      <c r="D397" s="199">
        <v>10</v>
      </c>
      <c r="E397" s="199">
        <v>7</v>
      </c>
      <c r="F397" s="65">
        <f>E397/D397</f>
        <v>0.7</v>
      </c>
      <c r="G397" s="25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ht="38.25">
      <c r="A398" s="27"/>
      <c r="B398" s="89" t="s">
        <v>188</v>
      </c>
      <c r="C398" s="25" t="s">
        <v>33</v>
      </c>
      <c r="D398" s="199">
        <v>30</v>
      </c>
      <c r="E398" s="70">
        <v>30</v>
      </c>
      <c r="F398" s="65">
        <f>E398/D398</f>
        <v>1</v>
      </c>
      <c r="G398" s="25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ht="31.5" customHeight="1">
      <c r="A399" s="27"/>
      <c r="B399" s="89" t="s">
        <v>444</v>
      </c>
      <c r="C399" s="25" t="s">
        <v>33</v>
      </c>
      <c r="D399" s="199">
        <v>17</v>
      </c>
      <c r="E399" s="70">
        <v>17</v>
      </c>
      <c r="F399" s="65">
        <f>E399/D399</f>
        <v>1</v>
      </c>
      <c r="G399" s="25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27.75" customHeight="1">
      <c r="A400" s="27"/>
      <c r="B400" s="184" t="s">
        <v>260</v>
      </c>
      <c r="C400" s="184"/>
      <c r="D400" s="184"/>
      <c r="E400" s="184"/>
      <c r="F400" s="184"/>
      <c r="G400" s="184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40.5" customHeight="1">
      <c r="A401" s="27"/>
      <c r="B401" s="89" t="s">
        <v>445</v>
      </c>
      <c r="C401" s="25" t="s">
        <v>29</v>
      </c>
      <c r="D401" s="199">
        <v>0</v>
      </c>
      <c r="E401" s="199">
        <v>0</v>
      </c>
      <c r="F401" s="65">
        <v>1</v>
      </c>
      <c r="G401" s="25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ht="40.5" customHeight="1">
      <c r="A402" s="27"/>
      <c r="B402" s="89" t="s">
        <v>498</v>
      </c>
      <c r="C402" s="25" t="s">
        <v>29</v>
      </c>
      <c r="D402" s="199">
        <v>2</v>
      </c>
      <c r="E402" s="199">
        <v>2</v>
      </c>
      <c r="F402" s="65">
        <f t="shared" ref="F402" si="4">D402/E402</f>
        <v>1</v>
      </c>
      <c r="G402" s="25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ht="51">
      <c r="A403" s="29" t="s">
        <v>255</v>
      </c>
      <c r="B403" s="66" t="s">
        <v>482</v>
      </c>
      <c r="C403" s="28"/>
      <c r="D403" s="28"/>
      <c r="E403" s="28"/>
      <c r="F403" s="68">
        <f>(300%+F407)/4</f>
        <v>1</v>
      </c>
      <c r="G403" s="28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48" customHeight="1">
      <c r="A404" s="27"/>
      <c r="B404" s="184" t="s">
        <v>542</v>
      </c>
      <c r="C404" s="184"/>
      <c r="D404" s="184"/>
      <c r="E404" s="184"/>
      <c r="F404" s="184"/>
      <c r="G404" s="184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65.25" customHeight="1">
      <c r="A405" s="27"/>
      <c r="B405" s="89" t="s">
        <v>543</v>
      </c>
      <c r="C405" s="25" t="s">
        <v>29</v>
      </c>
      <c r="D405" s="199">
        <v>190</v>
      </c>
      <c r="E405" s="199">
        <v>222</v>
      </c>
      <c r="F405" s="65">
        <f>E405/D405</f>
        <v>1.168421052631579</v>
      </c>
      <c r="G405" s="25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30.75" customHeight="1">
      <c r="A406" s="27"/>
      <c r="B406" s="184" t="s">
        <v>544</v>
      </c>
      <c r="C406" s="184"/>
      <c r="D406" s="184"/>
      <c r="E406" s="184"/>
      <c r="F406" s="184"/>
      <c r="G406" s="184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ht="18" customHeight="1">
      <c r="A407" s="27"/>
      <c r="B407" s="89" t="s">
        <v>446</v>
      </c>
      <c r="C407" s="25" t="s">
        <v>33</v>
      </c>
      <c r="D407" s="199">
        <v>39</v>
      </c>
      <c r="E407" s="150">
        <v>39</v>
      </c>
      <c r="F407" s="65">
        <f>E407/D407</f>
        <v>1</v>
      </c>
      <c r="G407" s="25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ht="26.25" customHeight="1">
      <c r="A408" s="27"/>
      <c r="B408" s="89" t="s">
        <v>447</v>
      </c>
      <c r="C408" s="25" t="s">
        <v>28</v>
      </c>
      <c r="D408" s="199" t="s">
        <v>448</v>
      </c>
      <c r="E408" s="199">
        <v>100</v>
      </c>
      <c r="F408" s="65">
        <v>1</v>
      </c>
      <c r="G408" s="25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26.25" customHeight="1">
      <c r="A409" s="27"/>
      <c r="B409" s="184" t="s">
        <v>545</v>
      </c>
      <c r="C409" s="184"/>
      <c r="D409" s="184"/>
      <c r="E409" s="184"/>
      <c r="F409" s="184"/>
      <c r="G409" s="184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ht="26.25" customHeight="1">
      <c r="A410" s="27"/>
      <c r="B410" s="89" t="s">
        <v>546</v>
      </c>
      <c r="C410" s="25" t="s">
        <v>28</v>
      </c>
      <c r="D410" s="199" t="s">
        <v>448</v>
      </c>
      <c r="E410" s="199">
        <v>100</v>
      </c>
      <c r="F410" s="65">
        <v>1</v>
      </c>
      <c r="G410" s="25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38.25">
      <c r="A411" s="29" t="s">
        <v>256</v>
      </c>
      <c r="B411" s="66" t="s">
        <v>547</v>
      </c>
      <c r="C411" s="28"/>
      <c r="D411" s="28"/>
      <c r="E411" s="28"/>
      <c r="F411" s="68">
        <f>500%/5</f>
        <v>1</v>
      </c>
      <c r="G411" s="28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15.75" customHeight="1">
      <c r="A412" s="27"/>
      <c r="B412" s="184" t="s">
        <v>449</v>
      </c>
      <c r="C412" s="184"/>
      <c r="D412" s="184"/>
      <c r="E412" s="184"/>
      <c r="F412" s="184"/>
      <c r="G412" s="184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39.75" customHeight="1">
      <c r="A413" s="27"/>
      <c r="B413" s="89" t="s">
        <v>450</v>
      </c>
      <c r="C413" s="25" t="s">
        <v>28</v>
      </c>
      <c r="D413" s="199" t="s">
        <v>448</v>
      </c>
      <c r="E413" s="199">
        <v>100</v>
      </c>
      <c r="F413" s="65">
        <v>1</v>
      </c>
      <c r="G413" s="25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ht="27.75" customHeight="1">
      <c r="A414" s="27"/>
      <c r="B414" s="184" t="s">
        <v>548</v>
      </c>
      <c r="C414" s="184"/>
      <c r="D414" s="184"/>
      <c r="E414" s="184"/>
      <c r="F414" s="184"/>
      <c r="G414" s="184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ht="26.25" customHeight="1">
      <c r="A415" s="27"/>
      <c r="B415" s="89" t="s">
        <v>549</v>
      </c>
      <c r="C415" s="25" t="s">
        <v>29</v>
      </c>
      <c r="D415" s="199">
        <v>11</v>
      </c>
      <c r="E415" s="199">
        <v>11</v>
      </c>
      <c r="F415" s="65">
        <f>E415/D415</f>
        <v>1</v>
      </c>
      <c r="G415" s="25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18" customHeight="1">
      <c r="A416" s="27"/>
      <c r="B416" s="89" t="s">
        <v>550</v>
      </c>
      <c r="C416" s="25" t="s">
        <v>28</v>
      </c>
      <c r="D416" s="199">
        <v>100</v>
      </c>
      <c r="E416" s="199">
        <v>100</v>
      </c>
      <c r="F416" s="65">
        <f>E416/D416</f>
        <v>1</v>
      </c>
      <c r="G416" s="25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ht="18" customHeight="1">
      <c r="A417" s="27"/>
      <c r="B417" s="89" t="s">
        <v>451</v>
      </c>
      <c r="C417" s="25" t="s">
        <v>29</v>
      </c>
      <c r="D417" s="199">
        <v>0</v>
      </c>
      <c r="E417" s="199">
        <v>0</v>
      </c>
      <c r="F417" s="65">
        <v>1</v>
      </c>
      <c r="G417" s="25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ht="18" customHeight="1">
      <c r="A418" s="27"/>
      <c r="B418" s="89" t="s">
        <v>551</v>
      </c>
      <c r="C418" s="25" t="s">
        <v>29</v>
      </c>
      <c r="D418" s="199">
        <v>2</v>
      </c>
      <c r="E418" s="199">
        <v>2</v>
      </c>
      <c r="F418" s="65">
        <v>1</v>
      </c>
      <c r="G418" s="25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ht="63.75">
      <c r="A419" s="29" t="s">
        <v>816</v>
      </c>
      <c r="B419" s="66" t="s">
        <v>817</v>
      </c>
      <c r="C419" s="28"/>
      <c r="D419" s="28"/>
      <c r="E419" s="28"/>
      <c r="F419" s="68">
        <f>(800%)/8</f>
        <v>1</v>
      </c>
      <c r="G419" s="28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30" customHeight="1">
      <c r="A420" s="27"/>
      <c r="B420" s="184" t="s">
        <v>818</v>
      </c>
      <c r="C420" s="184"/>
      <c r="D420" s="184"/>
      <c r="E420" s="184"/>
      <c r="F420" s="184"/>
      <c r="G420" s="184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51.75" customHeight="1">
      <c r="A421" s="27"/>
      <c r="B421" s="89" t="s">
        <v>819</v>
      </c>
      <c r="C421" s="25" t="s">
        <v>28</v>
      </c>
      <c r="D421" s="199" t="s">
        <v>448</v>
      </c>
      <c r="E421" s="199">
        <v>96</v>
      </c>
      <c r="F421" s="65">
        <v>1</v>
      </c>
      <c r="G421" s="25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ht="27" customHeight="1">
      <c r="A422" s="27"/>
      <c r="B422" s="196" t="s">
        <v>820</v>
      </c>
      <c r="C422" s="200"/>
      <c r="D422" s="200"/>
      <c r="E422" s="200"/>
      <c r="F422" s="200"/>
      <c r="G422" s="201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ht="18" customHeight="1">
      <c r="A423" s="27"/>
      <c r="B423" s="89" t="s">
        <v>821</v>
      </c>
      <c r="C423" s="25" t="s">
        <v>33</v>
      </c>
      <c r="D423" s="199">
        <v>56</v>
      </c>
      <c r="E423" s="199">
        <v>56</v>
      </c>
      <c r="F423" s="65">
        <v>1</v>
      </c>
      <c r="G423" s="25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31.5" customHeight="1">
      <c r="A424" s="27"/>
      <c r="B424" s="89" t="s">
        <v>447</v>
      </c>
      <c r="C424" s="25" t="s">
        <v>28</v>
      </c>
      <c r="D424" s="199" t="s">
        <v>448</v>
      </c>
      <c r="E424" s="199">
        <v>100</v>
      </c>
      <c r="F424" s="65">
        <v>1</v>
      </c>
      <c r="G424" s="25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29.25" customHeight="1">
      <c r="A425" s="27"/>
      <c r="B425" s="89" t="s">
        <v>822</v>
      </c>
      <c r="C425" s="25" t="s">
        <v>29</v>
      </c>
      <c r="D425" s="199">
        <v>10</v>
      </c>
      <c r="E425" s="199">
        <v>10</v>
      </c>
      <c r="F425" s="65">
        <v>1</v>
      </c>
      <c r="G425" s="25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7.25" customHeight="1">
      <c r="A426" s="27"/>
      <c r="B426" s="89" t="s">
        <v>550</v>
      </c>
      <c r="C426" s="25" t="s">
        <v>28</v>
      </c>
      <c r="D426" s="199">
        <v>100</v>
      </c>
      <c r="E426" s="199">
        <v>100</v>
      </c>
      <c r="F426" s="65">
        <v>1</v>
      </c>
      <c r="G426" s="25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ht="18" customHeight="1">
      <c r="A427" s="27"/>
      <c r="B427" s="89" t="s">
        <v>451</v>
      </c>
      <c r="C427" s="25" t="s">
        <v>29</v>
      </c>
      <c r="D427" s="199">
        <v>0</v>
      </c>
      <c r="E427" s="199">
        <v>0</v>
      </c>
      <c r="F427" s="65">
        <v>1</v>
      </c>
      <c r="G427" s="25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ht="16.5" customHeight="1">
      <c r="A428" s="27"/>
      <c r="B428" s="89" t="s">
        <v>823</v>
      </c>
      <c r="C428" s="25" t="s">
        <v>29</v>
      </c>
      <c r="D428" s="199">
        <v>2</v>
      </c>
      <c r="E428" s="199">
        <v>2</v>
      </c>
      <c r="F428" s="65">
        <v>1</v>
      </c>
      <c r="G428" s="25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ht="28.5" customHeight="1">
      <c r="A429" s="27"/>
      <c r="B429" s="196" t="s">
        <v>824</v>
      </c>
      <c r="C429" s="200"/>
      <c r="D429" s="200"/>
      <c r="E429" s="200"/>
      <c r="F429" s="200"/>
      <c r="G429" s="201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28.5" customHeight="1">
      <c r="A430" s="27"/>
      <c r="B430" s="89" t="s">
        <v>825</v>
      </c>
      <c r="C430" s="25" t="s">
        <v>28</v>
      </c>
      <c r="D430" s="199" t="s">
        <v>448</v>
      </c>
      <c r="E430" s="199">
        <v>100</v>
      </c>
      <c r="F430" s="65">
        <v>1</v>
      </c>
      <c r="G430" s="25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>
      <c r="A431" s="151" t="s">
        <v>82</v>
      </c>
      <c r="B431" s="66" t="s">
        <v>83</v>
      </c>
      <c r="C431" s="28"/>
      <c r="D431" s="28"/>
      <c r="E431" s="28"/>
      <c r="F431" s="170">
        <f>(400%+F437)/5</f>
        <v>0.8</v>
      </c>
      <c r="G431" s="28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15" customHeight="1">
      <c r="A432" s="27"/>
      <c r="B432" s="126" t="s">
        <v>581</v>
      </c>
      <c r="C432" s="126"/>
      <c r="D432" s="126"/>
      <c r="E432" s="126"/>
      <c r="F432" s="126"/>
      <c r="G432" s="126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24.75" customHeight="1">
      <c r="A433" s="27"/>
      <c r="B433" s="89" t="s">
        <v>582</v>
      </c>
      <c r="C433" s="25" t="s">
        <v>60</v>
      </c>
      <c r="D433" s="202">
        <v>19.2</v>
      </c>
      <c r="E433" s="202">
        <v>19.399999999999999</v>
      </c>
      <c r="F433" s="65">
        <f>E433/D433</f>
        <v>1.0104166666666667</v>
      </c>
      <c r="G433" s="25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24.75" customHeight="1">
      <c r="A434" s="27"/>
      <c r="B434" s="89" t="s">
        <v>583</v>
      </c>
      <c r="C434" s="25" t="s">
        <v>28</v>
      </c>
      <c r="D434" s="202">
        <v>103.8</v>
      </c>
      <c r="E434" s="202">
        <v>115.5</v>
      </c>
      <c r="F434" s="65">
        <f>E434/D434</f>
        <v>1.1127167630057804</v>
      </c>
      <c r="G434" s="25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ht="24.75" customHeight="1">
      <c r="A435" s="27"/>
      <c r="B435" s="89" t="s">
        <v>584</v>
      </c>
      <c r="C435" s="25" t="s">
        <v>60</v>
      </c>
      <c r="D435" s="202">
        <v>47.8</v>
      </c>
      <c r="E435" s="202">
        <v>66</v>
      </c>
      <c r="F435" s="65">
        <f t="shared" ref="F435:F436" si="5">E435/D435</f>
        <v>1.380753138075314</v>
      </c>
      <c r="G435" s="25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24.75" customHeight="1">
      <c r="A436" s="27"/>
      <c r="B436" s="89" t="s">
        <v>585</v>
      </c>
      <c r="C436" s="25" t="s">
        <v>28</v>
      </c>
      <c r="D436" s="202">
        <v>103.7</v>
      </c>
      <c r="E436" s="202">
        <v>115.8</v>
      </c>
      <c r="F436" s="65">
        <f t="shared" si="5"/>
        <v>1.1166827386692382</v>
      </c>
      <c r="G436" s="25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38.25">
      <c r="A437" s="27"/>
      <c r="B437" s="89" t="s">
        <v>586</v>
      </c>
      <c r="C437" s="25" t="s">
        <v>587</v>
      </c>
      <c r="D437" s="25">
        <v>1</v>
      </c>
      <c r="E437" s="25">
        <v>0</v>
      </c>
      <c r="F437" s="65">
        <v>0</v>
      </c>
      <c r="G437" s="25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16.5" customHeight="1">
      <c r="A438" s="29" t="s">
        <v>199</v>
      </c>
      <c r="B438" s="66" t="s">
        <v>197</v>
      </c>
      <c r="C438" s="28"/>
      <c r="D438" s="28"/>
      <c r="E438" s="28"/>
      <c r="F438" s="176">
        <f>(2200%+F440+F449)/24</f>
        <v>0.94287500000000002</v>
      </c>
      <c r="G438" s="28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ht="16.5" customHeight="1">
      <c r="A439" s="27"/>
      <c r="B439" s="185" t="s">
        <v>588</v>
      </c>
      <c r="C439" s="186"/>
      <c r="D439" s="186"/>
      <c r="E439" s="186"/>
      <c r="F439" s="186"/>
      <c r="G439" s="18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ht="51">
      <c r="A440" s="27"/>
      <c r="B440" s="89" t="s">
        <v>189</v>
      </c>
      <c r="C440" s="25" t="s">
        <v>28</v>
      </c>
      <c r="D440" s="25" t="s">
        <v>273</v>
      </c>
      <c r="E440" s="25">
        <v>15.9</v>
      </c>
      <c r="F440" s="65">
        <v>0.629</v>
      </c>
      <c r="G440" s="25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38.25">
      <c r="A441" s="27"/>
      <c r="B441" s="89" t="s">
        <v>190</v>
      </c>
      <c r="C441" s="25" t="s">
        <v>28</v>
      </c>
      <c r="D441" s="25">
        <v>0</v>
      </c>
      <c r="E441" s="25">
        <v>0</v>
      </c>
      <c r="F441" s="65">
        <v>1</v>
      </c>
      <c r="G441" s="25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18" customHeight="1">
      <c r="A442" s="27"/>
      <c r="B442" s="184" t="s">
        <v>589</v>
      </c>
      <c r="C442" s="184"/>
      <c r="D442" s="184"/>
      <c r="E442" s="184"/>
      <c r="F442" s="184"/>
      <c r="G442" s="184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39.75" customHeight="1">
      <c r="A443" s="27"/>
      <c r="B443" s="89" t="s">
        <v>590</v>
      </c>
      <c r="C443" s="25" t="s">
        <v>28</v>
      </c>
      <c r="D443" s="25">
        <v>87.5</v>
      </c>
      <c r="E443" s="25">
        <v>100</v>
      </c>
      <c r="F443" s="158">
        <f>E443/D443</f>
        <v>1.1428571428571428</v>
      </c>
      <c r="G443" s="25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ht="25.5">
      <c r="A444" s="27"/>
      <c r="B444" s="89" t="s">
        <v>591</v>
      </c>
      <c r="C444" s="25" t="s">
        <v>191</v>
      </c>
      <c r="D444" s="25">
        <v>1</v>
      </c>
      <c r="E444" s="25">
        <v>1</v>
      </c>
      <c r="F444" s="65">
        <v>1</v>
      </c>
      <c r="G444" s="25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ht="16.5" customHeight="1">
      <c r="A445" s="27"/>
      <c r="B445" s="184" t="s">
        <v>592</v>
      </c>
      <c r="C445" s="184"/>
      <c r="D445" s="184"/>
      <c r="E445" s="184"/>
      <c r="F445" s="184"/>
      <c r="G445" s="184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ht="30" customHeight="1">
      <c r="A446" s="27"/>
      <c r="B446" s="89" t="s">
        <v>224</v>
      </c>
      <c r="C446" s="25" t="s">
        <v>191</v>
      </c>
      <c r="D446" s="156" t="s">
        <v>225</v>
      </c>
      <c r="E446" s="25">
        <v>0</v>
      </c>
      <c r="F446" s="65">
        <v>1</v>
      </c>
      <c r="G446" s="25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ht="21" customHeight="1">
      <c r="A447" s="27"/>
      <c r="B447" s="44" t="s">
        <v>593</v>
      </c>
      <c r="C447" s="159" t="s">
        <v>28</v>
      </c>
      <c r="D447" s="157" t="s">
        <v>594</v>
      </c>
      <c r="E447" s="159">
        <v>99.9</v>
      </c>
      <c r="F447" s="158">
        <f>E447/95</f>
        <v>1.0515789473684212</v>
      </c>
      <c r="G447" s="44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ht="28.5" customHeight="1">
      <c r="A448" s="27"/>
      <c r="B448" s="89" t="s">
        <v>274</v>
      </c>
      <c r="C448" s="25" t="s">
        <v>28</v>
      </c>
      <c r="D448" s="25">
        <v>1</v>
      </c>
      <c r="E448" s="25">
        <v>1</v>
      </c>
      <c r="F448" s="65">
        <v>1</v>
      </c>
      <c r="G448" s="25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ht="63.75">
      <c r="A449" s="27"/>
      <c r="B449" s="44" t="s">
        <v>275</v>
      </c>
      <c r="C449" s="159" t="s">
        <v>28</v>
      </c>
      <c r="D449" s="157" t="s">
        <v>228</v>
      </c>
      <c r="E449" s="157" t="s">
        <v>771</v>
      </c>
      <c r="F449" s="158">
        <v>0</v>
      </c>
      <c r="G449" s="159" t="s">
        <v>772</v>
      </c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25.5">
      <c r="A450" s="27"/>
      <c r="B450" s="89" t="s">
        <v>229</v>
      </c>
      <c r="C450" s="25" t="s">
        <v>28</v>
      </c>
      <c r="D450" s="156" t="s">
        <v>230</v>
      </c>
      <c r="E450" s="156" t="s">
        <v>773</v>
      </c>
      <c r="F450" s="65">
        <f>E450/95</f>
        <v>1.0442105263157895</v>
      </c>
      <c r="G450" s="25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66" customHeight="1">
      <c r="A451" s="27"/>
      <c r="B451" s="89" t="s">
        <v>232</v>
      </c>
      <c r="C451" s="25" t="s">
        <v>231</v>
      </c>
      <c r="D451" s="25">
        <v>1</v>
      </c>
      <c r="E451" s="25">
        <v>1</v>
      </c>
      <c r="F451" s="65">
        <v>1</v>
      </c>
      <c r="G451" s="25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ht="66" customHeight="1">
      <c r="A452" s="27"/>
      <c r="B452" s="89" t="s">
        <v>595</v>
      </c>
      <c r="C452" s="25" t="s">
        <v>231</v>
      </c>
      <c r="D452" s="25">
        <v>1</v>
      </c>
      <c r="E452" s="25">
        <v>1</v>
      </c>
      <c r="F452" s="65">
        <v>1</v>
      </c>
      <c r="G452" s="25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45.75" customHeight="1">
      <c r="A453" s="27"/>
      <c r="B453" s="89" t="s">
        <v>596</v>
      </c>
      <c r="C453" s="25" t="s">
        <v>231</v>
      </c>
      <c r="D453" s="156" t="s">
        <v>597</v>
      </c>
      <c r="E453" s="25">
        <v>1</v>
      </c>
      <c r="F453" s="158">
        <v>1</v>
      </c>
      <c r="G453" s="25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ht="41.25" customHeight="1">
      <c r="A454" s="27"/>
      <c r="B454" s="89" t="s">
        <v>276</v>
      </c>
      <c r="C454" s="25" t="s">
        <v>231</v>
      </c>
      <c r="D454" s="25">
        <v>1</v>
      </c>
      <c r="E454" s="25">
        <v>1</v>
      </c>
      <c r="F454" s="65">
        <v>1</v>
      </c>
      <c r="G454" s="25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38.25">
      <c r="A455" s="27"/>
      <c r="B455" s="89" t="s">
        <v>598</v>
      </c>
      <c r="C455" s="25" t="s">
        <v>28</v>
      </c>
      <c r="D455" s="25">
        <v>100</v>
      </c>
      <c r="E455" s="25">
        <v>100</v>
      </c>
      <c r="F455" s="158">
        <f>E455/D455</f>
        <v>1</v>
      </c>
      <c r="G455" s="25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ht="16.5" customHeight="1">
      <c r="A456" s="27"/>
      <c r="B456" s="184" t="s">
        <v>599</v>
      </c>
      <c r="C456" s="184"/>
      <c r="D456" s="184"/>
      <c r="E456" s="184"/>
      <c r="F456" s="184"/>
      <c r="G456" s="184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ht="51">
      <c r="A457" s="27"/>
      <c r="B457" s="89" t="s">
        <v>192</v>
      </c>
      <c r="C457" s="25" t="s">
        <v>193</v>
      </c>
      <c r="D457" s="156" t="s">
        <v>774</v>
      </c>
      <c r="E457" s="25">
        <v>162000</v>
      </c>
      <c r="F457" s="65">
        <f>D457/E457</f>
        <v>1.3209876543209877</v>
      </c>
      <c r="G457" s="25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>
      <c r="A458" s="27"/>
      <c r="B458" s="89" t="s">
        <v>194</v>
      </c>
      <c r="C458" s="25" t="s">
        <v>28</v>
      </c>
      <c r="D458" s="25" t="s">
        <v>600</v>
      </c>
      <c r="E458" s="25">
        <v>17.59</v>
      </c>
      <c r="F458" s="65">
        <f>20/E458</f>
        <v>1.137009664582149</v>
      </c>
      <c r="G458" s="25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ht="25.5">
      <c r="A459" s="27"/>
      <c r="B459" s="89" t="s">
        <v>234</v>
      </c>
      <c r="C459" s="25" t="s">
        <v>28</v>
      </c>
      <c r="D459" s="25" t="s">
        <v>601</v>
      </c>
      <c r="E459" s="25">
        <v>0</v>
      </c>
      <c r="F459" s="65">
        <v>1</v>
      </c>
      <c r="G459" s="25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ht="18.75" customHeight="1">
      <c r="A460" s="27"/>
      <c r="B460" s="184" t="s">
        <v>602</v>
      </c>
      <c r="C460" s="184"/>
      <c r="D460" s="184"/>
      <c r="E460" s="184"/>
      <c r="F460" s="184"/>
      <c r="G460" s="184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ht="25.5">
      <c r="A461" s="27"/>
      <c r="B461" s="89" t="s">
        <v>456</v>
      </c>
      <c r="C461" s="25" t="s">
        <v>191</v>
      </c>
      <c r="D461" s="25">
        <v>1</v>
      </c>
      <c r="E461" s="25">
        <v>1</v>
      </c>
      <c r="F461" s="65">
        <f>E461/D461</f>
        <v>1</v>
      </c>
      <c r="G461" s="25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ht="38.25">
      <c r="A462" s="27"/>
      <c r="B462" s="89" t="s">
        <v>603</v>
      </c>
      <c r="C462" s="25" t="s">
        <v>191</v>
      </c>
      <c r="D462" s="25">
        <v>1</v>
      </c>
      <c r="E462" s="25">
        <v>1</v>
      </c>
      <c r="F462" s="65">
        <f>E462/D462</f>
        <v>1</v>
      </c>
      <c r="G462" s="25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ht="38.25">
      <c r="A463" s="27"/>
      <c r="B463" s="89" t="s">
        <v>604</v>
      </c>
      <c r="C463" s="25" t="s">
        <v>191</v>
      </c>
      <c r="D463" s="25">
        <v>1</v>
      </c>
      <c r="E463" s="25">
        <v>1</v>
      </c>
      <c r="F463" s="65">
        <f>E463/D463</f>
        <v>1</v>
      </c>
      <c r="G463" s="25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ht="25.5">
      <c r="A464" s="27"/>
      <c r="B464" s="89" t="s">
        <v>277</v>
      </c>
      <c r="C464" s="25" t="s">
        <v>278</v>
      </c>
      <c r="D464" s="156" t="s">
        <v>597</v>
      </c>
      <c r="E464" s="25">
        <v>1</v>
      </c>
      <c r="F464" s="65">
        <v>1</v>
      </c>
      <c r="G464" s="25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ht="17.25" customHeight="1">
      <c r="A465" s="27"/>
      <c r="B465" s="184" t="s">
        <v>605</v>
      </c>
      <c r="C465" s="184"/>
      <c r="D465" s="184"/>
      <c r="E465" s="184"/>
      <c r="F465" s="184"/>
      <c r="G465" s="184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ht="25.5">
      <c r="A466" s="27"/>
      <c r="B466" s="89" t="s">
        <v>235</v>
      </c>
      <c r="C466" s="25" t="s">
        <v>28</v>
      </c>
      <c r="D466" s="25">
        <v>2</v>
      </c>
      <c r="E466" s="25">
        <v>2</v>
      </c>
      <c r="F466" s="65">
        <f>E466/D466</f>
        <v>1</v>
      </c>
      <c r="G466" s="25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ht="51">
      <c r="A467" s="27"/>
      <c r="B467" s="89" t="s">
        <v>195</v>
      </c>
      <c r="C467" s="25" t="s">
        <v>28</v>
      </c>
      <c r="D467" s="25">
        <v>50</v>
      </c>
      <c r="E467" s="25">
        <v>50</v>
      </c>
      <c r="F467" s="65">
        <f>E467/D467</f>
        <v>1</v>
      </c>
      <c r="G467" s="25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ht="51">
      <c r="A468" s="27"/>
      <c r="B468" s="89" t="s">
        <v>196</v>
      </c>
      <c r="C468" s="25" t="s">
        <v>28</v>
      </c>
      <c r="D468" s="25">
        <v>20.5</v>
      </c>
      <c r="E468" s="25">
        <v>20.5</v>
      </c>
      <c r="F468" s="65">
        <f>E468/D468</f>
        <v>1</v>
      </c>
      <c r="G468" s="25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>
      <c r="A469" s="151" t="s">
        <v>84</v>
      </c>
      <c r="B469" s="66" t="s">
        <v>360</v>
      </c>
      <c r="C469" s="28"/>
      <c r="D469" s="28"/>
      <c r="E469" s="28"/>
      <c r="F469" s="176">
        <f>(F471+F472)/2</f>
        <v>0.97247346562067372</v>
      </c>
      <c r="G469" s="28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29.25" customHeight="1">
      <c r="A470" s="27"/>
      <c r="B470" s="184" t="s">
        <v>680</v>
      </c>
      <c r="C470" s="184"/>
      <c r="D470" s="184"/>
      <c r="E470" s="184"/>
      <c r="F470" s="184"/>
      <c r="G470" s="184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 ht="24.75" customHeight="1">
      <c r="A471" s="27"/>
      <c r="B471" s="44" t="s">
        <v>681</v>
      </c>
      <c r="C471" s="159" t="s">
        <v>28</v>
      </c>
      <c r="D471" s="159">
        <v>55</v>
      </c>
      <c r="E471" s="159">
        <v>52</v>
      </c>
      <c r="F471" s="65">
        <f>E471/D471</f>
        <v>0.94545454545454544</v>
      </c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 ht="44.25" customHeight="1">
      <c r="A472" s="27"/>
      <c r="B472" s="44" t="s">
        <v>682</v>
      </c>
      <c r="C472" s="159" t="s">
        <v>28</v>
      </c>
      <c r="D472" s="159">
        <v>98.5</v>
      </c>
      <c r="E472" s="166">
        <v>98.45</v>
      </c>
      <c r="F472" s="65">
        <f>E472/D472</f>
        <v>0.99949238578680211</v>
      </c>
      <c r="G472" s="159" t="s">
        <v>835</v>
      </c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38.25">
      <c r="A473" s="29" t="s">
        <v>204</v>
      </c>
      <c r="B473" s="66" t="s">
        <v>683</v>
      </c>
      <c r="C473" s="28"/>
      <c r="D473" s="28"/>
      <c r="E473" s="28"/>
      <c r="F473" s="176">
        <f>(500%+F475)/6</f>
        <v>0.94</v>
      </c>
      <c r="G473" s="28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 ht="17.25" customHeight="1">
      <c r="A474" s="27"/>
      <c r="B474" s="184" t="s">
        <v>867</v>
      </c>
      <c r="C474" s="184"/>
      <c r="D474" s="184"/>
      <c r="E474" s="184"/>
      <c r="F474" s="184"/>
      <c r="G474" s="184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56.25" customHeight="1">
      <c r="A475" s="27"/>
      <c r="B475" s="89" t="s">
        <v>684</v>
      </c>
      <c r="C475" s="25" t="s">
        <v>28</v>
      </c>
      <c r="D475" s="25">
        <v>100</v>
      </c>
      <c r="E475" s="150">
        <v>64</v>
      </c>
      <c r="F475" s="65">
        <f>E475/D475</f>
        <v>0.64</v>
      </c>
      <c r="G475" s="159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 ht="27" customHeight="1">
      <c r="A476" s="27"/>
      <c r="B476" s="184" t="s">
        <v>685</v>
      </c>
      <c r="C476" s="184"/>
      <c r="D476" s="184"/>
      <c r="E476" s="184"/>
      <c r="F476" s="184"/>
      <c r="G476" s="184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ht="25.5" customHeight="1">
      <c r="A477" s="27"/>
      <c r="B477" s="89" t="s">
        <v>263</v>
      </c>
      <c r="C477" s="25" t="s">
        <v>28</v>
      </c>
      <c r="D477" s="25">
        <v>40</v>
      </c>
      <c r="E477" s="150">
        <v>47</v>
      </c>
      <c r="F477" s="65">
        <f>E477/D477</f>
        <v>1.175</v>
      </c>
      <c r="G477" s="25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ht="40.5" customHeight="1">
      <c r="A478" s="27"/>
      <c r="B478" s="89" t="s">
        <v>686</v>
      </c>
      <c r="C478" s="25" t="s">
        <v>28</v>
      </c>
      <c r="D478" s="25">
        <v>66</v>
      </c>
      <c r="E478" s="150">
        <v>66</v>
      </c>
      <c r="F478" s="65">
        <f>E478/D478</f>
        <v>1</v>
      </c>
      <c r="G478" s="25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40.5" customHeight="1">
      <c r="A479" s="27"/>
      <c r="B479" s="89" t="s">
        <v>687</v>
      </c>
      <c r="C479" s="25" t="s">
        <v>688</v>
      </c>
      <c r="D479" s="150">
        <v>1</v>
      </c>
      <c r="E479" s="150">
        <v>1</v>
      </c>
      <c r="F479" s="65">
        <f>E479/D479</f>
        <v>1</v>
      </c>
      <c r="G479" s="25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 ht="16.5" customHeight="1">
      <c r="A480" s="27"/>
      <c r="B480" s="184" t="s">
        <v>689</v>
      </c>
      <c r="C480" s="184"/>
      <c r="D480" s="184"/>
      <c r="E480" s="184"/>
      <c r="F480" s="184"/>
      <c r="G480" s="184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42.75" customHeight="1">
      <c r="A481" s="27"/>
      <c r="B481" s="89" t="s">
        <v>690</v>
      </c>
      <c r="C481" s="25" t="s">
        <v>28</v>
      </c>
      <c r="D481" s="150">
        <v>100</v>
      </c>
      <c r="E481" s="150">
        <v>100</v>
      </c>
      <c r="F481" s="65">
        <f>E481/D481</f>
        <v>1</v>
      </c>
      <c r="G481" s="25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 ht="54" customHeight="1">
      <c r="A482" s="27"/>
      <c r="B482" s="89" t="s">
        <v>691</v>
      </c>
      <c r="C482" s="25" t="s">
        <v>28</v>
      </c>
      <c r="D482" s="150">
        <v>100</v>
      </c>
      <c r="E482" s="150">
        <v>100</v>
      </c>
      <c r="F482" s="65">
        <f>E482/D482</f>
        <v>1</v>
      </c>
      <c r="G482" s="25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ht="29.25" customHeight="1">
      <c r="A483" s="29" t="s">
        <v>264</v>
      </c>
      <c r="B483" s="66" t="s">
        <v>265</v>
      </c>
      <c r="C483" s="28"/>
      <c r="D483" s="28"/>
      <c r="E483" s="28"/>
      <c r="F483" s="176">
        <f>(200%)/2</f>
        <v>1</v>
      </c>
      <c r="G483" s="28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ht="33.75" customHeight="1">
      <c r="A484" s="27"/>
      <c r="B484" s="184" t="s">
        <v>868</v>
      </c>
      <c r="C484" s="184"/>
      <c r="D484" s="184"/>
      <c r="E484" s="184"/>
      <c r="F484" s="184"/>
      <c r="G484" s="184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25.5">
      <c r="A485" s="27"/>
      <c r="B485" s="89" t="s">
        <v>266</v>
      </c>
      <c r="C485" s="25" t="s">
        <v>28</v>
      </c>
      <c r="D485" s="25">
        <v>4.93</v>
      </c>
      <c r="E485" s="25">
        <v>4.93</v>
      </c>
      <c r="F485" s="65">
        <f>E485/D485</f>
        <v>1</v>
      </c>
      <c r="G485" s="25" t="s">
        <v>833</v>
      </c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 ht="15" customHeight="1">
      <c r="A486" s="27"/>
      <c r="B486" s="184" t="s">
        <v>692</v>
      </c>
      <c r="C486" s="184"/>
      <c r="D486" s="184"/>
      <c r="E486" s="184"/>
      <c r="F486" s="184"/>
      <c r="G486" s="184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42.75" customHeight="1">
      <c r="A487" s="27"/>
      <c r="B487" s="89" t="s">
        <v>693</v>
      </c>
      <c r="C487" s="25" t="s">
        <v>28</v>
      </c>
      <c r="D487" s="25" t="s">
        <v>212</v>
      </c>
      <c r="E487" s="25" t="s">
        <v>223</v>
      </c>
      <c r="F487" s="65" t="s">
        <v>212</v>
      </c>
      <c r="G487" s="25" t="s">
        <v>829</v>
      </c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 ht="42.75" customHeight="1">
      <c r="A488" s="27"/>
      <c r="B488" s="89" t="s">
        <v>694</v>
      </c>
      <c r="C488" s="25" t="s">
        <v>28</v>
      </c>
      <c r="D488" s="25" t="s">
        <v>830</v>
      </c>
      <c r="E488" s="25" t="s">
        <v>831</v>
      </c>
      <c r="F488" s="65" t="s">
        <v>832</v>
      </c>
      <c r="G488" s="25" t="s">
        <v>829</v>
      </c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17.25" customHeight="1">
      <c r="A489" s="27"/>
      <c r="B489" s="184" t="s">
        <v>695</v>
      </c>
      <c r="C489" s="184"/>
      <c r="D489" s="184"/>
      <c r="E489" s="184"/>
      <c r="F489" s="184"/>
      <c r="G489" s="184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 ht="42" customHeight="1">
      <c r="A490" s="27"/>
      <c r="B490" s="89" t="s">
        <v>696</v>
      </c>
      <c r="C490" s="25" t="s">
        <v>28</v>
      </c>
      <c r="D490" s="25">
        <v>75</v>
      </c>
      <c r="E490" s="25">
        <v>75</v>
      </c>
      <c r="F490" s="65">
        <f>E490/D490</f>
        <v>1</v>
      </c>
      <c r="G490" s="25" t="s">
        <v>834</v>
      </c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42.75" customHeight="1">
      <c r="A491" s="195" t="s">
        <v>267</v>
      </c>
      <c r="B491" s="66" t="s">
        <v>697</v>
      </c>
      <c r="C491" s="28"/>
      <c r="D491" s="28"/>
      <c r="E491" s="28"/>
      <c r="F491" s="176">
        <f>(300%+F496)/4</f>
        <v>0.97499999999999998</v>
      </c>
      <c r="G491" s="28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 ht="29.25" customHeight="1">
      <c r="A492" s="27"/>
      <c r="B492" s="184" t="s">
        <v>698</v>
      </c>
      <c r="C492" s="184"/>
      <c r="D492" s="184"/>
      <c r="E492" s="184"/>
      <c r="F492" s="184"/>
      <c r="G492" s="184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27.75" customHeight="1">
      <c r="A493" s="27"/>
      <c r="B493" s="89" t="s">
        <v>268</v>
      </c>
      <c r="C493" s="25" t="s">
        <v>28</v>
      </c>
      <c r="D493" s="25">
        <v>100</v>
      </c>
      <c r="E493" s="25">
        <v>100</v>
      </c>
      <c r="F493" s="65">
        <f>E493/D493</f>
        <v>1</v>
      </c>
      <c r="G493" s="25" t="s">
        <v>833</v>
      </c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 ht="55.5" customHeight="1">
      <c r="A494" s="27"/>
      <c r="B494" s="89" t="s">
        <v>838</v>
      </c>
      <c r="C494" s="25" t="s">
        <v>699</v>
      </c>
      <c r="D494" s="25">
        <v>13700</v>
      </c>
      <c r="E494" s="25">
        <v>13700</v>
      </c>
      <c r="F494" s="65">
        <f>E494/D494</f>
        <v>1</v>
      </c>
      <c r="G494" s="25" t="s">
        <v>837</v>
      </c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7.25" customHeight="1">
      <c r="A495" s="27"/>
      <c r="B495" s="184" t="s">
        <v>700</v>
      </c>
      <c r="C495" s="184"/>
      <c r="D495" s="184"/>
      <c r="E495" s="184"/>
      <c r="F495" s="184"/>
      <c r="G495" s="184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 ht="29.25" customHeight="1">
      <c r="A496" s="27"/>
      <c r="B496" s="89" t="s">
        <v>701</v>
      </c>
      <c r="C496" s="25" t="s">
        <v>33</v>
      </c>
      <c r="D496" s="25">
        <v>20</v>
      </c>
      <c r="E496" s="25">
        <v>18</v>
      </c>
      <c r="F496" s="65">
        <f>E496/D496</f>
        <v>0.9</v>
      </c>
      <c r="G496" s="25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16384" ht="41.25" customHeight="1">
      <c r="A497" s="27"/>
      <c r="B497" s="89" t="s">
        <v>702</v>
      </c>
      <c r="C497" s="25" t="s">
        <v>28</v>
      </c>
      <c r="D497" s="25">
        <v>100</v>
      </c>
      <c r="E497" s="25">
        <v>100</v>
      </c>
      <c r="F497" s="65">
        <f>E497/D497</f>
        <v>1</v>
      </c>
      <c r="G497" s="25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16384" ht="25.5">
      <c r="A498" s="195" t="s">
        <v>257</v>
      </c>
      <c r="B498" s="66" t="s">
        <v>85</v>
      </c>
      <c r="C498" s="28"/>
      <c r="D498" s="28"/>
      <c r="E498" s="28"/>
      <c r="F498" s="176">
        <f>(200%)/2</f>
        <v>1</v>
      </c>
      <c r="G498" s="195"/>
      <c r="H498" s="66"/>
      <c r="I498" s="28"/>
      <c r="J498" s="28"/>
      <c r="K498" s="28"/>
      <c r="L498" s="176"/>
      <c r="M498" s="195"/>
      <c r="N498" s="66"/>
      <c r="O498" s="28"/>
      <c r="P498" s="28"/>
      <c r="Q498" s="28"/>
      <c r="R498" s="176"/>
      <c r="S498" s="195"/>
      <c r="T498" s="66"/>
      <c r="U498" s="28"/>
      <c r="V498" s="28"/>
      <c r="W498" s="28"/>
      <c r="X498" s="176"/>
      <c r="Y498" s="195"/>
      <c r="Z498" s="66"/>
      <c r="AA498" s="28"/>
      <c r="AB498" s="28"/>
      <c r="AC498" s="28"/>
      <c r="AD498" s="176"/>
      <c r="AE498" s="195"/>
      <c r="AF498" s="66"/>
      <c r="AG498" s="28"/>
      <c r="AH498" s="28"/>
      <c r="AI498" s="28"/>
      <c r="AJ498" s="176"/>
      <c r="AK498" s="195"/>
      <c r="AL498" s="66"/>
      <c r="AM498" s="28"/>
      <c r="AN498" s="28"/>
      <c r="AO498" s="28"/>
      <c r="AP498" s="176"/>
      <c r="AQ498" s="195"/>
      <c r="AR498" s="66"/>
      <c r="AS498" s="28"/>
      <c r="AT498" s="28"/>
      <c r="AU498" s="28"/>
      <c r="AV498" s="176"/>
      <c r="AW498" s="195"/>
      <c r="AX498" s="66"/>
      <c r="AY498" s="28"/>
      <c r="AZ498" s="28"/>
      <c r="BA498" s="28"/>
      <c r="BB498" s="176"/>
      <c r="BC498" s="195"/>
      <c r="BD498" s="66"/>
      <c r="BE498" s="28"/>
      <c r="BF498" s="28"/>
      <c r="BG498" s="28"/>
      <c r="BH498" s="176"/>
      <c r="BI498" s="195"/>
      <c r="BJ498" s="66"/>
      <c r="BK498" s="28"/>
      <c r="BL498" s="28"/>
      <c r="BM498" s="28"/>
      <c r="BN498" s="176"/>
      <c r="BO498" s="195"/>
      <c r="BP498" s="66"/>
      <c r="BQ498" s="28"/>
      <c r="BR498" s="28"/>
      <c r="BS498" s="28"/>
      <c r="BT498" s="176"/>
      <c r="BU498" s="195"/>
      <c r="BV498" s="66"/>
      <c r="BW498" s="28"/>
      <c r="BX498" s="28"/>
      <c r="BY498" s="28"/>
      <c r="BZ498" s="176"/>
      <c r="CA498" s="195"/>
      <c r="CB498" s="66"/>
      <c r="CC498" s="28"/>
      <c r="CD498" s="28"/>
      <c r="CE498" s="28"/>
      <c r="CF498" s="176"/>
      <c r="CG498" s="195"/>
      <c r="CH498" s="66"/>
      <c r="CI498" s="28"/>
      <c r="CJ498" s="28"/>
      <c r="CK498" s="28"/>
      <c r="CL498" s="176"/>
      <c r="CM498" s="195"/>
      <c r="CN498" s="66"/>
      <c r="CO498" s="28"/>
      <c r="CP498" s="28"/>
      <c r="CQ498" s="28"/>
      <c r="CR498" s="176"/>
      <c r="CS498" s="195"/>
      <c r="CT498" s="66"/>
      <c r="CU498" s="28"/>
      <c r="CV498" s="28"/>
      <c r="CW498" s="28"/>
      <c r="CX498" s="176"/>
      <c r="CY498" s="195"/>
      <c r="CZ498" s="66"/>
      <c r="DA498" s="28"/>
      <c r="DB498" s="28"/>
      <c r="DC498" s="28"/>
      <c r="DD498" s="176"/>
      <c r="DE498" s="195"/>
      <c r="DF498" s="66"/>
      <c r="DG498" s="28"/>
      <c r="DH498" s="28"/>
      <c r="DI498" s="28"/>
      <c r="DJ498" s="176"/>
      <c r="DK498" s="195"/>
      <c r="DL498" s="66"/>
      <c r="DM498" s="28"/>
      <c r="DN498" s="28"/>
      <c r="DO498" s="28"/>
      <c r="DP498" s="176"/>
      <c r="DQ498" s="195"/>
      <c r="DR498" s="66"/>
      <c r="DS498" s="28"/>
      <c r="DT498" s="28"/>
      <c r="DU498" s="28"/>
      <c r="DV498" s="176"/>
      <c r="DW498" s="195"/>
      <c r="DX498" s="66"/>
      <c r="DY498" s="28"/>
      <c r="DZ498" s="28"/>
      <c r="EA498" s="28"/>
      <c r="EB498" s="176"/>
      <c r="EC498" s="195"/>
      <c r="ED498" s="66"/>
      <c r="EE498" s="28"/>
      <c r="EF498" s="28"/>
      <c r="EG498" s="28"/>
      <c r="EH498" s="176"/>
      <c r="EI498" s="195"/>
      <c r="EJ498" s="66"/>
      <c r="EK498" s="28"/>
      <c r="EL498" s="28"/>
      <c r="EM498" s="28"/>
      <c r="EN498" s="176"/>
      <c r="EO498" s="195"/>
      <c r="EP498" s="66"/>
      <c r="EQ498" s="28"/>
      <c r="ER498" s="28"/>
      <c r="ES498" s="28"/>
      <c r="ET498" s="176"/>
      <c r="EU498" s="195"/>
      <c r="EV498" s="66"/>
      <c r="EW498" s="28"/>
      <c r="EX498" s="28"/>
      <c r="EY498" s="28"/>
      <c r="EZ498" s="176"/>
      <c r="FA498" s="195"/>
      <c r="FB498" s="66"/>
      <c r="FC498" s="28"/>
      <c r="FD498" s="28"/>
      <c r="FE498" s="28"/>
      <c r="FF498" s="176"/>
      <c r="FG498" s="195"/>
      <c r="FH498" s="66"/>
      <c r="FI498" s="28"/>
      <c r="FJ498" s="28"/>
      <c r="FK498" s="28"/>
      <c r="FL498" s="176"/>
      <c r="FM498" s="195"/>
      <c r="FN498" s="66"/>
      <c r="FO498" s="28"/>
      <c r="FP498" s="28"/>
      <c r="FQ498" s="28"/>
      <c r="FR498" s="176"/>
      <c r="FS498" s="195"/>
      <c r="FT498" s="66"/>
      <c r="FU498" s="28"/>
      <c r="FV498" s="28"/>
      <c r="FW498" s="28"/>
      <c r="FX498" s="176"/>
      <c r="FY498" s="195"/>
      <c r="FZ498" s="66"/>
      <c r="GA498" s="28"/>
      <c r="GB498" s="28"/>
      <c r="GC498" s="28"/>
      <c r="GD498" s="176"/>
      <c r="GE498" s="195"/>
      <c r="GF498" s="66"/>
      <c r="GG498" s="28"/>
      <c r="GH498" s="28"/>
      <c r="GI498" s="28"/>
      <c r="GJ498" s="176"/>
      <c r="GK498" s="195"/>
      <c r="GL498" s="66"/>
      <c r="GM498" s="28"/>
      <c r="GN498" s="28"/>
      <c r="GO498" s="28"/>
      <c r="GP498" s="176"/>
      <c r="GQ498" s="195"/>
      <c r="GR498" s="66"/>
      <c r="GS498" s="28"/>
      <c r="GT498" s="28"/>
      <c r="GU498" s="28"/>
      <c r="GV498" s="176"/>
      <c r="GW498" s="195"/>
      <c r="GX498" s="66"/>
      <c r="GY498" s="28"/>
      <c r="GZ498" s="28"/>
      <c r="HA498" s="28"/>
      <c r="HB498" s="176"/>
      <c r="HC498" s="195"/>
      <c r="HD498" s="66"/>
      <c r="HE498" s="28"/>
      <c r="HF498" s="28"/>
      <c r="HG498" s="28"/>
      <c r="HH498" s="176"/>
      <c r="HI498" s="195"/>
      <c r="HJ498" s="66"/>
      <c r="HK498" s="28"/>
      <c r="HL498" s="28"/>
      <c r="HM498" s="28"/>
      <c r="HN498" s="176"/>
      <c r="HO498" s="195"/>
      <c r="HP498" s="66"/>
      <c r="HQ498" s="28"/>
      <c r="HR498" s="28"/>
      <c r="HS498" s="28"/>
      <c r="HT498" s="176"/>
      <c r="HU498" s="195"/>
      <c r="HV498" s="66"/>
      <c r="HW498" s="28"/>
      <c r="HX498" s="28"/>
      <c r="HY498" s="28"/>
      <c r="HZ498" s="176"/>
      <c r="IA498" s="195"/>
      <c r="IB498" s="66"/>
      <c r="IC498" s="28"/>
      <c r="ID498" s="28"/>
      <c r="IE498" s="28"/>
      <c r="IF498" s="176"/>
      <c r="IG498" s="195"/>
      <c r="IH498" s="66"/>
      <c r="II498" s="28"/>
      <c r="IJ498" s="28"/>
      <c r="IK498" s="28"/>
      <c r="IL498" s="176"/>
      <c r="IM498" s="195"/>
      <c r="IN498" s="66"/>
      <c r="IO498" s="28"/>
      <c r="IP498" s="28"/>
      <c r="IQ498" s="28"/>
      <c r="IR498" s="176"/>
      <c r="IS498" s="195"/>
      <c r="IT498" s="66"/>
      <c r="IU498" s="28"/>
      <c r="IV498" s="28"/>
      <c r="IW498" s="28"/>
      <c r="IX498" s="176"/>
      <c r="IY498" s="195"/>
      <c r="IZ498" s="66"/>
      <c r="JA498" s="28"/>
      <c r="JB498" s="28"/>
      <c r="JC498" s="28"/>
      <c r="JD498" s="176"/>
      <c r="JE498" s="195"/>
      <c r="JF498" s="66"/>
      <c r="JG498" s="28"/>
      <c r="JH498" s="28"/>
      <c r="JI498" s="28"/>
      <c r="JJ498" s="176"/>
      <c r="JK498" s="195"/>
      <c r="JL498" s="66"/>
      <c r="JM498" s="28"/>
      <c r="JN498" s="28"/>
      <c r="JO498" s="28"/>
      <c r="JP498" s="176"/>
      <c r="JQ498" s="195"/>
      <c r="JR498" s="66"/>
      <c r="JS498" s="28"/>
      <c r="JT498" s="28"/>
      <c r="JU498" s="28"/>
      <c r="JV498" s="176"/>
      <c r="JW498" s="195"/>
      <c r="JX498" s="66"/>
      <c r="JY498" s="28"/>
      <c r="JZ498" s="28"/>
      <c r="KA498" s="28"/>
      <c r="KB498" s="176"/>
      <c r="KC498" s="195"/>
      <c r="KD498" s="66"/>
      <c r="KE498" s="28"/>
      <c r="KF498" s="28"/>
      <c r="KG498" s="28"/>
      <c r="KH498" s="176"/>
      <c r="KI498" s="195"/>
      <c r="KJ498" s="66"/>
      <c r="KK498" s="28"/>
      <c r="KL498" s="28"/>
      <c r="KM498" s="28"/>
      <c r="KN498" s="176"/>
      <c r="KO498" s="195"/>
      <c r="KP498" s="66"/>
      <c r="KQ498" s="28"/>
      <c r="KR498" s="28"/>
      <c r="KS498" s="28"/>
      <c r="KT498" s="176"/>
      <c r="KU498" s="195"/>
      <c r="KV498" s="66"/>
      <c r="KW498" s="28"/>
      <c r="KX498" s="28"/>
      <c r="KY498" s="28"/>
      <c r="KZ498" s="176"/>
      <c r="LA498" s="195"/>
      <c r="LB498" s="66"/>
      <c r="LC498" s="28"/>
      <c r="LD498" s="28"/>
      <c r="LE498" s="28"/>
      <c r="LF498" s="176"/>
      <c r="LG498" s="195"/>
      <c r="LH498" s="66"/>
      <c r="LI498" s="28"/>
      <c r="LJ498" s="28"/>
      <c r="LK498" s="28"/>
      <c r="LL498" s="176"/>
      <c r="LM498" s="195"/>
      <c r="LN498" s="66"/>
      <c r="LO498" s="28"/>
      <c r="LP498" s="28"/>
      <c r="LQ498" s="28"/>
      <c r="LR498" s="176"/>
      <c r="LS498" s="195"/>
      <c r="LT498" s="66"/>
      <c r="LU498" s="28"/>
      <c r="LV498" s="28"/>
      <c r="LW498" s="28"/>
      <c r="LX498" s="176"/>
      <c r="LY498" s="195"/>
      <c r="LZ498" s="66"/>
      <c r="MA498" s="28"/>
      <c r="MB498" s="28"/>
      <c r="MC498" s="28"/>
      <c r="MD498" s="176"/>
      <c r="ME498" s="195"/>
      <c r="MF498" s="66"/>
      <c r="MG498" s="28"/>
      <c r="MH498" s="28"/>
      <c r="MI498" s="28"/>
      <c r="MJ498" s="176"/>
      <c r="MK498" s="195"/>
      <c r="ML498" s="66"/>
      <c r="MM498" s="28"/>
      <c r="MN498" s="28"/>
      <c r="MO498" s="28"/>
      <c r="MP498" s="176"/>
      <c r="MQ498" s="195"/>
      <c r="MR498" s="66"/>
      <c r="MS498" s="28"/>
      <c r="MT498" s="28"/>
      <c r="MU498" s="28"/>
      <c r="MV498" s="176"/>
      <c r="MW498" s="195"/>
      <c r="MX498" s="66"/>
      <c r="MY498" s="28"/>
      <c r="MZ498" s="28"/>
      <c r="NA498" s="28"/>
      <c r="NB498" s="176"/>
      <c r="NC498" s="195"/>
      <c r="ND498" s="66"/>
      <c r="NE498" s="28"/>
      <c r="NF498" s="28"/>
      <c r="NG498" s="28"/>
      <c r="NH498" s="176"/>
      <c r="NI498" s="195"/>
      <c r="NJ498" s="66"/>
      <c r="NK498" s="28"/>
      <c r="NL498" s="28"/>
      <c r="NM498" s="28"/>
      <c r="NN498" s="176"/>
      <c r="NO498" s="195"/>
      <c r="NP498" s="66"/>
      <c r="NQ498" s="28"/>
      <c r="NR498" s="28"/>
      <c r="NS498" s="28"/>
      <c r="NT498" s="176"/>
      <c r="NU498" s="195"/>
      <c r="NV498" s="66"/>
      <c r="NW498" s="28"/>
      <c r="NX498" s="28"/>
      <c r="NY498" s="28"/>
      <c r="NZ498" s="176"/>
      <c r="OA498" s="195"/>
      <c r="OB498" s="66"/>
      <c r="OC498" s="28"/>
      <c r="OD498" s="28"/>
      <c r="OE498" s="28"/>
      <c r="OF498" s="176"/>
      <c r="OG498" s="195"/>
      <c r="OH498" s="66"/>
      <c r="OI498" s="28"/>
      <c r="OJ498" s="28"/>
      <c r="OK498" s="28"/>
      <c r="OL498" s="176"/>
      <c r="OM498" s="195"/>
      <c r="ON498" s="66"/>
      <c r="OO498" s="28"/>
      <c r="OP498" s="28"/>
      <c r="OQ498" s="28"/>
      <c r="OR498" s="176"/>
      <c r="OS498" s="195"/>
      <c r="OT498" s="66"/>
      <c r="OU498" s="28"/>
      <c r="OV498" s="28"/>
      <c r="OW498" s="28"/>
      <c r="OX498" s="176"/>
      <c r="OY498" s="195"/>
      <c r="OZ498" s="66"/>
      <c r="PA498" s="28"/>
      <c r="PB498" s="28"/>
      <c r="PC498" s="28"/>
      <c r="PD498" s="176"/>
      <c r="PE498" s="195"/>
      <c r="PF498" s="66"/>
      <c r="PG498" s="28"/>
      <c r="PH498" s="28"/>
      <c r="PI498" s="28"/>
      <c r="PJ498" s="176"/>
      <c r="PK498" s="195"/>
      <c r="PL498" s="66"/>
      <c r="PM498" s="28"/>
      <c r="PN498" s="28"/>
      <c r="PO498" s="28"/>
      <c r="PP498" s="176"/>
      <c r="PQ498" s="195"/>
      <c r="PR498" s="66"/>
      <c r="PS498" s="28"/>
      <c r="PT498" s="28"/>
      <c r="PU498" s="28"/>
      <c r="PV498" s="176"/>
      <c r="PW498" s="195"/>
      <c r="PX498" s="66"/>
      <c r="PY498" s="28"/>
      <c r="PZ498" s="28"/>
      <c r="QA498" s="28"/>
      <c r="QB498" s="176"/>
      <c r="QC498" s="195"/>
      <c r="QD498" s="66"/>
      <c r="QE498" s="28"/>
      <c r="QF498" s="28"/>
      <c r="QG498" s="28"/>
      <c r="QH498" s="176"/>
      <c r="QI498" s="195"/>
      <c r="QJ498" s="66"/>
      <c r="QK498" s="28"/>
      <c r="QL498" s="28"/>
      <c r="QM498" s="28"/>
      <c r="QN498" s="176"/>
      <c r="QO498" s="195"/>
      <c r="QP498" s="66"/>
      <c r="QQ498" s="28"/>
      <c r="QR498" s="28"/>
      <c r="QS498" s="28"/>
      <c r="QT498" s="176"/>
      <c r="QU498" s="195"/>
      <c r="QV498" s="66"/>
      <c r="QW498" s="28"/>
      <c r="QX498" s="28"/>
      <c r="QY498" s="28"/>
      <c r="QZ498" s="176"/>
      <c r="RA498" s="195"/>
      <c r="RB498" s="66"/>
      <c r="RC498" s="28"/>
      <c r="RD498" s="28"/>
      <c r="RE498" s="28"/>
      <c r="RF498" s="176"/>
      <c r="RG498" s="195"/>
      <c r="RH498" s="66"/>
      <c r="RI498" s="28"/>
      <c r="RJ498" s="28"/>
      <c r="RK498" s="28"/>
      <c r="RL498" s="176"/>
      <c r="RM498" s="195"/>
      <c r="RN498" s="66"/>
      <c r="RO498" s="28"/>
      <c r="RP498" s="28"/>
      <c r="RQ498" s="28"/>
      <c r="RR498" s="176"/>
      <c r="RS498" s="195"/>
      <c r="RT498" s="66"/>
      <c r="RU498" s="28"/>
      <c r="RV498" s="28"/>
      <c r="RW498" s="28"/>
      <c r="RX498" s="176"/>
      <c r="RY498" s="195"/>
      <c r="RZ498" s="66"/>
      <c r="SA498" s="28"/>
      <c r="SB498" s="28"/>
      <c r="SC498" s="28"/>
      <c r="SD498" s="176"/>
      <c r="SE498" s="195"/>
      <c r="SF498" s="66"/>
      <c r="SG498" s="28"/>
      <c r="SH498" s="28"/>
      <c r="SI498" s="28"/>
      <c r="SJ498" s="176"/>
      <c r="SK498" s="195"/>
      <c r="SL498" s="66"/>
      <c r="SM498" s="28"/>
      <c r="SN498" s="28"/>
      <c r="SO498" s="28"/>
      <c r="SP498" s="176"/>
      <c r="SQ498" s="195"/>
      <c r="SR498" s="66"/>
      <c r="SS498" s="28"/>
      <c r="ST498" s="28"/>
      <c r="SU498" s="28"/>
      <c r="SV498" s="176"/>
      <c r="SW498" s="195"/>
      <c r="SX498" s="66"/>
      <c r="SY498" s="28"/>
      <c r="SZ498" s="28"/>
      <c r="TA498" s="28"/>
      <c r="TB498" s="176"/>
      <c r="TC498" s="195"/>
      <c r="TD498" s="66"/>
      <c r="TE498" s="28"/>
      <c r="TF498" s="28"/>
      <c r="TG498" s="28"/>
      <c r="TH498" s="176"/>
      <c r="TI498" s="195"/>
      <c r="TJ498" s="66"/>
      <c r="TK498" s="28"/>
      <c r="TL498" s="28"/>
      <c r="TM498" s="28"/>
      <c r="TN498" s="176"/>
      <c r="TO498" s="195"/>
      <c r="TP498" s="66"/>
      <c r="TQ498" s="28"/>
      <c r="TR498" s="28"/>
      <c r="TS498" s="28"/>
      <c r="TT498" s="176"/>
      <c r="TU498" s="195"/>
      <c r="TV498" s="66"/>
      <c r="TW498" s="28"/>
      <c r="TX498" s="28"/>
      <c r="TY498" s="28"/>
      <c r="TZ498" s="176"/>
      <c r="UA498" s="195"/>
      <c r="UB498" s="66"/>
      <c r="UC498" s="28"/>
      <c r="UD498" s="28"/>
      <c r="UE498" s="28"/>
      <c r="UF498" s="176"/>
      <c r="UG498" s="195"/>
      <c r="UH498" s="66"/>
      <c r="UI498" s="28"/>
      <c r="UJ498" s="28"/>
      <c r="UK498" s="28"/>
      <c r="UL498" s="176"/>
      <c r="UM498" s="195"/>
      <c r="UN498" s="66"/>
      <c r="UO498" s="28"/>
      <c r="UP498" s="28"/>
      <c r="UQ498" s="28"/>
      <c r="UR498" s="176"/>
      <c r="US498" s="195"/>
      <c r="UT498" s="66"/>
      <c r="UU498" s="28"/>
      <c r="UV498" s="28"/>
      <c r="UW498" s="28"/>
      <c r="UX498" s="176"/>
      <c r="UY498" s="195"/>
      <c r="UZ498" s="66"/>
      <c r="VA498" s="28"/>
      <c r="VB498" s="28"/>
      <c r="VC498" s="28"/>
      <c r="VD498" s="176"/>
      <c r="VE498" s="195"/>
      <c r="VF498" s="66"/>
      <c r="VG498" s="28"/>
      <c r="VH498" s="28"/>
      <c r="VI498" s="28"/>
      <c r="VJ498" s="176"/>
      <c r="VK498" s="195"/>
      <c r="VL498" s="66"/>
      <c r="VM498" s="28"/>
      <c r="VN498" s="28"/>
      <c r="VO498" s="28"/>
      <c r="VP498" s="176"/>
      <c r="VQ498" s="195"/>
      <c r="VR498" s="66"/>
      <c r="VS498" s="28"/>
      <c r="VT498" s="28"/>
      <c r="VU498" s="28"/>
      <c r="VV498" s="176"/>
      <c r="VW498" s="195"/>
      <c r="VX498" s="66"/>
      <c r="VY498" s="28"/>
      <c r="VZ498" s="28"/>
      <c r="WA498" s="28"/>
      <c r="WB498" s="176"/>
      <c r="WC498" s="195"/>
      <c r="WD498" s="66"/>
      <c r="WE498" s="28"/>
      <c r="WF498" s="28"/>
      <c r="WG498" s="28"/>
      <c r="WH498" s="176"/>
      <c r="WI498" s="195"/>
      <c r="WJ498" s="66"/>
      <c r="WK498" s="28"/>
      <c r="WL498" s="28"/>
      <c r="WM498" s="28"/>
      <c r="WN498" s="176"/>
      <c r="WO498" s="195"/>
      <c r="WP498" s="66"/>
      <c r="WQ498" s="28"/>
      <c r="WR498" s="28"/>
      <c r="WS498" s="28"/>
      <c r="WT498" s="176"/>
      <c r="WU498" s="195"/>
      <c r="WV498" s="66"/>
      <c r="WW498" s="28"/>
      <c r="WX498" s="28"/>
      <c r="WY498" s="28"/>
      <c r="WZ498" s="176"/>
      <c r="XA498" s="195"/>
      <c r="XB498" s="66"/>
      <c r="XC498" s="28"/>
      <c r="XD498" s="28"/>
      <c r="XE498" s="28"/>
      <c r="XF498" s="176"/>
      <c r="XG498" s="195"/>
      <c r="XH498" s="66"/>
      <c r="XI498" s="28"/>
      <c r="XJ498" s="28"/>
      <c r="XK498" s="28"/>
      <c r="XL498" s="176"/>
      <c r="XM498" s="195"/>
      <c r="XN498" s="66"/>
      <c r="XO498" s="28"/>
      <c r="XP498" s="28"/>
      <c r="XQ498" s="28"/>
      <c r="XR498" s="176"/>
      <c r="XS498" s="195"/>
      <c r="XT498" s="66"/>
      <c r="XU498" s="28"/>
      <c r="XV498" s="28"/>
      <c r="XW498" s="28"/>
      <c r="XX498" s="176"/>
      <c r="XY498" s="195"/>
      <c r="XZ498" s="66"/>
      <c r="YA498" s="28"/>
      <c r="YB498" s="28"/>
      <c r="YC498" s="28"/>
      <c r="YD498" s="176"/>
      <c r="YE498" s="195"/>
      <c r="YF498" s="66"/>
      <c r="YG498" s="28"/>
      <c r="YH498" s="28"/>
      <c r="YI498" s="28"/>
      <c r="YJ498" s="176"/>
      <c r="YK498" s="195"/>
      <c r="YL498" s="66"/>
      <c r="YM498" s="28"/>
      <c r="YN498" s="28"/>
      <c r="YO498" s="28"/>
      <c r="YP498" s="176"/>
      <c r="YQ498" s="195"/>
      <c r="YR498" s="66"/>
      <c r="YS498" s="28"/>
      <c r="YT498" s="28"/>
      <c r="YU498" s="28"/>
      <c r="YV498" s="176"/>
      <c r="YW498" s="195"/>
      <c r="YX498" s="66"/>
      <c r="YY498" s="28"/>
      <c r="YZ498" s="28"/>
      <c r="ZA498" s="28"/>
      <c r="ZB498" s="176"/>
      <c r="ZC498" s="195"/>
      <c r="ZD498" s="66"/>
      <c r="ZE498" s="28"/>
      <c r="ZF498" s="28"/>
      <c r="ZG498" s="28"/>
      <c r="ZH498" s="176"/>
      <c r="ZI498" s="195"/>
      <c r="ZJ498" s="66"/>
      <c r="ZK498" s="28"/>
      <c r="ZL498" s="28"/>
      <c r="ZM498" s="28"/>
      <c r="ZN498" s="176"/>
      <c r="ZO498" s="195"/>
      <c r="ZP498" s="66"/>
      <c r="ZQ498" s="28"/>
      <c r="ZR498" s="28"/>
      <c r="ZS498" s="28"/>
      <c r="ZT498" s="176"/>
      <c r="ZU498" s="195"/>
      <c r="ZV498" s="66"/>
      <c r="ZW498" s="28"/>
      <c r="ZX498" s="28"/>
      <c r="ZY498" s="28"/>
      <c r="ZZ498" s="176"/>
      <c r="AAA498" s="195"/>
      <c r="AAB498" s="66"/>
      <c r="AAC498" s="28"/>
      <c r="AAD498" s="28"/>
      <c r="AAE498" s="28"/>
      <c r="AAF498" s="176"/>
      <c r="AAG498" s="195"/>
      <c r="AAH498" s="66"/>
      <c r="AAI498" s="28"/>
      <c r="AAJ498" s="28"/>
      <c r="AAK498" s="28"/>
      <c r="AAL498" s="176"/>
      <c r="AAM498" s="195"/>
      <c r="AAN498" s="66"/>
      <c r="AAO498" s="28"/>
      <c r="AAP498" s="28"/>
      <c r="AAQ498" s="28"/>
      <c r="AAR498" s="176"/>
      <c r="AAS498" s="195"/>
      <c r="AAT498" s="66"/>
      <c r="AAU498" s="28"/>
      <c r="AAV498" s="28"/>
      <c r="AAW498" s="28"/>
      <c r="AAX498" s="176"/>
      <c r="AAY498" s="195"/>
      <c r="AAZ498" s="66"/>
      <c r="ABA498" s="28"/>
      <c r="ABB498" s="28"/>
      <c r="ABC498" s="28"/>
      <c r="ABD498" s="176"/>
      <c r="ABE498" s="195"/>
      <c r="ABF498" s="66"/>
      <c r="ABG498" s="28"/>
      <c r="ABH498" s="28"/>
      <c r="ABI498" s="28"/>
      <c r="ABJ498" s="176"/>
      <c r="ABK498" s="195"/>
      <c r="ABL498" s="66"/>
      <c r="ABM498" s="28"/>
      <c r="ABN498" s="28"/>
      <c r="ABO498" s="28"/>
      <c r="ABP498" s="176"/>
      <c r="ABQ498" s="195"/>
      <c r="ABR498" s="66"/>
      <c r="ABS498" s="28"/>
      <c r="ABT498" s="28"/>
      <c r="ABU498" s="28"/>
      <c r="ABV498" s="176"/>
      <c r="ABW498" s="195"/>
      <c r="ABX498" s="66"/>
      <c r="ABY498" s="28"/>
      <c r="ABZ498" s="28"/>
      <c r="ACA498" s="28"/>
      <c r="ACB498" s="176"/>
      <c r="ACC498" s="195"/>
      <c r="ACD498" s="66"/>
      <c r="ACE498" s="28"/>
      <c r="ACF498" s="28"/>
      <c r="ACG498" s="28"/>
      <c r="ACH498" s="176"/>
      <c r="ACI498" s="195"/>
      <c r="ACJ498" s="66"/>
      <c r="ACK498" s="28"/>
      <c r="ACL498" s="28"/>
      <c r="ACM498" s="28"/>
      <c r="ACN498" s="176"/>
      <c r="ACO498" s="195"/>
      <c r="ACP498" s="66"/>
      <c r="ACQ498" s="28"/>
      <c r="ACR498" s="28"/>
      <c r="ACS498" s="28"/>
      <c r="ACT498" s="176"/>
      <c r="ACU498" s="195"/>
      <c r="ACV498" s="66"/>
      <c r="ACW498" s="28"/>
      <c r="ACX498" s="28"/>
      <c r="ACY498" s="28"/>
      <c r="ACZ498" s="176"/>
      <c r="ADA498" s="195"/>
      <c r="ADB498" s="66"/>
      <c r="ADC498" s="28"/>
      <c r="ADD498" s="28"/>
      <c r="ADE498" s="28"/>
      <c r="ADF498" s="176"/>
      <c r="ADG498" s="195"/>
      <c r="ADH498" s="66"/>
      <c r="ADI498" s="28"/>
      <c r="ADJ498" s="28"/>
      <c r="ADK498" s="28"/>
      <c r="ADL498" s="176"/>
      <c r="ADM498" s="195"/>
      <c r="ADN498" s="66"/>
      <c r="ADO498" s="28"/>
      <c r="ADP498" s="28"/>
      <c r="ADQ498" s="28"/>
      <c r="ADR498" s="176"/>
      <c r="ADS498" s="195"/>
      <c r="ADT498" s="66"/>
      <c r="ADU498" s="28"/>
      <c r="ADV498" s="28"/>
      <c r="ADW498" s="28"/>
      <c r="ADX498" s="176"/>
      <c r="ADY498" s="195"/>
      <c r="ADZ498" s="66"/>
      <c r="AEA498" s="28"/>
      <c r="AEB498" s="28"/>
      <c r="AEC498" s="28"/>
      <c r="AED498" s="176"/>
      <c r="AEE498" s="195"/>
      <c r="AEF498" s="66"/>
      <c r="AEG498" s="28"/>
      <c r="AEH498" s="28"/>
      <c r="AEI498" s="28"/>
      <c r="AEJ498" s="176"/>
      <c r="AEK498" s="195"/>
      <c r="AEL498" s="66"/>
      <c r="AEM498" s="28"/>
      <c r="AEN498" s="28"/>
      <c r="AEO498" s="28"/>
      <c r="AEP498" s="176"/>
      <c r="AEQ498" s="195"/>
      <c r="AER498" s="66"/>
      <c r="AES498" s="28"/>
      <c r="AET498" s="28"/>
      <c r="AEU498" s="28"/>
      <c r="AEV498" s="176"/>
      <c r="AEW498" s="195"/>
      <c r="AEX498" s="66"/>
      <c r="AEY498" s="28"/>
      <c r="AEZ498" s="28"/>
      <c r="AFA498" s="28"/>
      <c r="AFB498" s="176"/>
      <c r="AFC498" s="195"/>
      <c r="AFD498" s="66"/>
      <c r="AFE498" s="28"/>
      <c r="AFF498" s="28"/>
      <c r="AFG498" s="28"/>
      <c r="AFH498" s="176"/>
      <c r="AFI498" s="195"/>
      <c r="AFJ498" s="66"/>
      <c r="AFK498" s="28"/>
      <c r="AFL498" s="28"/>
      <c r="AFM498" s="28"/>
      <c r="AFN498" s="176"/>
      <c r="AFO498" s="195"/>
      <c r="AFP498" s="66"/>
      <c r="AFQ498" s="28"/>
      <c r="AFR498" s="28"/>
      <c r="AFS498" s="28"/>
      <c r="AFT498" s="176"/>
      <c r="AFU498" s="195"/>
      <c r="AFV498" s="66"/>
      <c r="AFW498" s="28"/>
      <c r="AFX498" s="28"/>
      <c r="AFY498" s="28"/>
      <c r="AFZ498" s="176"/>
      <c r="AGA498" s="195"/>
      <c r="AGB498" s="66"/>
      <c r="AGC498" s="28"/>
      <c r="AGD498" s="28"/>
      <c r="AGE498" s="28"/>
      <c r="AGF498" s="176"/>
      <c r="AGG498" s="195"/>
      <c r="AGH498" s="66"/>
      <c r="AGI498" s="28"/>
      <c r="AGJ498" s="28"/>
      <c r="AGK498" s="28"/>
      <c r="AGL498" s="176"/>
      <c r="AGM498" s="195"/>
      <c r="AGN498" s="66"/>
      <c r="AGO498" s="28"/>
      <c r="AGP498" s="28"/>
      <c r="AGQ498" s="28"/>
      <c r="AGR498" s="176"/>
      <c r="AGS498" s="195"/>
      <c r="AGT498" s="66"/>
      <c r="AGU498" s="28"/>
      <c r="AGV498" s="28"/>
      <c r="AGW498" s="28"/>
      <c r="AGX498" s="176"/>
      <c r="AGY498" s="195"/>
      <c r="AGZ498" s="66"/>
      <c r="AHA498" s="28"/>
      <c r="AHB498" s="28"/>
      <c r="AHC498" s="28"/>
      <c r="AHD498" s="176"/>
      <c r="AHE498" s="195"/>
      <c r="AHF498" s="66"/>
      <c r="AHG498" s="28"/>
      <c r="AHH498" s="28"/>
      <c r="AHI498" s="28"/>
      <c r="AHJ498" s="176"/>
      <c r="AHK498" s="195"/>
      <c r="AHL498" s="66"/>
      <c r="AHM498" s="28"/>
      <c r="AHN498" s="28"/>
      <c r="AHO498" s="28"/>
      <c r="AHP498" s="176"/>
      <c r="AHQ498" s="195"/>
      <c r="AHR498" s="66"/>
      <c r="AHS498" s="28"/>
      <c r="AHT498" s="28"/>
      <c r="AHU498" s="28"/>
      <c r="AHV498" s="176"/>
      <c r="AHW498" s="195"/>
      <c r="AHX498" s="66"/>
      <c r="AHY498" s="28"/>
      <c r="AHZ498" s="28"/>
      <c r="AIA498" s="28"/>
      <c r="AIB498" s="176"/>
      <c r="AIC498" s="195"/>
      <c r="AID498" s="66"/>
      <c r="AIE498" s="28"/>
      <c r="AIF498" s="28"/>
      <c r="AIG498" s="28"/>
      <c r="AIH498" s="176"/>
      <c r="AII498" s="195"/>
      <c r="AIJ498" s="66"/>
      <c r="AIK498" s="28"/>
      <c r="AIL498" s="28"/>
      <c r="AIM498" s="28"/>
      <c r="AIN498" s="176"/>
      <c r="AIO498" s="195"/>
      <c r="AIP498" s="66"/>
      <c r="AIQ498" s="28"/>
      <c r="AIR498" s="28"/>
      <c r="AIS498" s="28"/>
      <c r="AIT498" s="176"/>
      <c r="AIU498" s="195"/>
      <c r="AIV498" s="66"/>
      <c r="AIW498" s="28"/>
      <c r="AIX498" s="28"/>
      <c r="AIY498" s="28"/>
      <c r="AIZ498" s="176"/>
      <c r="AJA498" s="195"/>
      <c r="AJB498" s="66"/>
      <c r="AJC498" s="28"/>
      <c r="AJD498" s="28"/>
      <c r="AJE498" s="28"/>
      <c r="AJF498" s="176"/>
      <c r="AJG498" s="195"/>
      <c r="AJH498" s="66"/>
      <c r="AJI498" s="28"/>
      <c r="AJJ498" s="28"/>
      <c r="AJK498" s="28"/>
      <c r="AJL498" s="176"/>
      <c r="AJM498" s="195"/>
      <c r="AJN498" s="66"/>
      <c r="AJO498" s="28"/>
      <c r="AJP498" s="28"/>
      <c r="AJQ498" s="28"/>
      <c r="AJR498" s="176"/>
      <c r="AJS498" s="195"/>
      <c r="AJT498" s="66"/>
      <c r="AJU498" s="28"/>
      <c r="AJV498" s="28"/>
      <c r="AJW498" s="28"/>
      <c r="AJX498" s="176"/>
      <c r="AJY498" s="195"/>
      <c r="AJZ498" s="66"/>
      <c r="AKA498" s="28"/>
      <c r="AKB498" s="28"/>
      <c r="AKC498" s="28"/>
      <c r="AKD498" s="176"/>
      <c r="AKE498" s="195"/>
      <c r="AKF498" s="66"/>
      <c r="AKG498" s="28"/>
      <c r="AKH498" s="28"/>
      <c r="AKI498" s="28"/>
      <c r="AKJ498" s="176"/>
      <c r="AKK498" s="195"/>
      <c r="AKL498" s="66"/>
      <c r="AKM498" s="28"/>
      <c r="AKN498" s="28"/>
      <c r="AKO498" s="28"/>
      <c r="AKP498" s="176"/>
      <c r="AKQ498" s="195"/>
      <c r="AKR498" s="66"/>
      <c r="AKS498" s="28"/>
      <c r="AKT498" s="28"/>
      <c r="AKU498" s="28"/>
      <c r="AKV498" s="176"/>
      <c r="AKW498" s="195"/>
      <c r="AKX498" s="66"/>
      <c r="AKY498" s="28"/>
      <c r="AKZ498" s="28"/>
      <c r="ALA498" s="28"/>
      <c r="ALB498" s="176"/>
      <c r="ALC498" s="195"/>
      <c r="ALD498" s="66"/>
      <c r="ALE498" s="28"/>
      <c r="ALF498" s="28"/>
      <c r="ALG498" s="28"/>
      <c r="ALH498" s="176"/>
      <c r="ALI498" s="195"/>
      <c r="ALJ498" s="66"/>
      <c r="ALK498" s="28"/>
      <c r="ALL498" s="28"/>
      <c r="ALM498" s="28"/>
      <c r="ALN498" s="176"/>
      <c r="ALO498" s="195"/>
      <c r="ALP498" s="66"/>
      <c r="ALQ498" s="28"/>
      <c r="ALR498" s="28"/>
      <c r="ALS498" s="28"/>
      <c r="ALT498" s="176"/>
      <c r="ALU498" s="195"/>
      <c r="ALV498" s="66"/>
      <c r="ALW498" s="28"/>
      <c r="ALX498" s="28"/>
      <c r="ALY498" s="28"/>
      <c r="ALZ498" s="176"/>
      <c r="AMA498" s="195"/>
      <c r="AMB498" s="66"/>
      <c r="AMC498" s="28"/>
      <c r="AMD498" s="28"/>
      <c r="AME498" s="28"/>
      <c r="AMF498" s="176"/>
      <c r="AMG498" s="195"/>
      <c r="AMH498" s="66"/>
      <c r="AMI498" s="28"/>
      <c r="AMJ498" s="28"/>
      <c r="AMK498" s="28"/>
      <c r="AML498" s="176"/>
      <c r="AMM498" s="195"/>
      <c r="AMN498" s="66"/>
      <c r="AMO498" s="28"/>
      <c r="AMP498" s="28"/>
      <c r="AMQ498" s="28"/>
      <c r="AMR498" s="176"/>
      <c r="AMS498" s="195"/>
      <c r="AMT498" s="66"/>
      <c r="AMU498" s="28"/>
      <c r="AMV498" s="28"/>
      <c r="AMW498" s="28"/>
      <c r="AMX498" s="176"/>
      <c r="AMY498" s="195"/>
      <c r="AMZ498" s="66"/>
      <c r="ANA498" s="28"/>
      <c r="ANB498" s="28"/>
      <c r="ANC498" s="28"/>
      <c r="AND498" s="176"/>
      <c r="ANE498" s="195"/>
      <c r="ANF498" s="66"/>
      <c r="ANG498" s="28"/>
      <c r="ANH498" s="28"/>
      <c r="ANI498" s="28"/>
      <c r="ANJ498" s="176"/>
      <c r="ANK498" s="195"/>
      <c r="ANL498" s="66"/>
      <c r="ANM498" s="28"/>
      <c r="ANN498" s="28"/>
      <c r="ANO498" s="28"/>
      <c r="ANP498" s="176"/>
      <c r="ANQ498" s="195"/>
      <c r="ANR498" s="66"/>
      <c r="ANS498" s="28"/>
      <c r="ANT498" s="28"/>
      <c r="ANU498" s="28"/>
      <c r="ANV498" s="176"/>
      <c r="ANW498" s="195"/>
      <c r="ANX498" s="66"/>
      <c r="ANY498" s="28"/>
      <c r="ANZ498" s="28"/>
      <c r="AOA498" s="28"/>
      <c r="AOB498" s="176"/>
      <c r="AOC498" s="195"/>
      <c r="AOD498" s="66"/>
      <c r="AOE498" s="28"/>
      <c r="AOF498" s="28"/>
      <c r="AOG498" s="28"/>
      <c r="AOH498" s="176"/>
      <c r="AOI498" s="195"/>
      <c r="AOJ498" s="66"/>
      <c r="AOK498" s="28"/>
      <c r="AOL498" s="28"/>
      <c r="AOM498" s="28"/>
      <c r="AON498" s="176"/>
      <c r="AOO498" s="195"/>
      <c r="AOP498" s="66"/>
      <c r="AOQ498" s="28"/>
      <c r="AOR498" s="28"/>
      <c r="AOS498" s="28"/>
      <c r="AOT498" s="176"/>
      <c r="AOU498" s="195"/>
      <c r="AOV498" s="66"/>
      <c r="AOW498" s="28"/>
      <c r="AOX498" s="28"/>
      <c r="AOY498" s="28"/>
      <c r="AOZ498" s="176"/>
      <c r="APA498" s="195"/>
      <c r="APB498" s="66"/>
      <c r="APC498" s="28"/>
      <c r="APD498" s="28"/>
      <c r="APE498" s="28"/>
      <c r="APF498" s="176"/>
      <c r="APG498" s="195"/>
      <c r="APH498" s="66"/>
      <c r="API498" s="28"/>
      <c r="APJ498" s="28"/>
      <c r="APK498" s="28"/>
      <c r="APL498" s="176"/>
      <c r="APM498" s="195"/>
      <c r="APN498" s="66"/>
      <c r="APO498" s="28"/>
      <c r="APP498" s="28"/>
      <c r="APQ498" s="28"/>
      <c r="APR498" s="176"/>
      <c r="APS498" s="195"/>
      <c r="APT498" s="66"/>
      <c r="APU498" s="28"/>
      <c r="APV498" s="28"/>
      <c r="APW498" s="28"/>
      <c r="APX498" s="176"/>
      <c r="APY498" s="195"/>
      <c r="APZ498" s="66"/>
      <c r="AQA498" s="28"/>
      <c r="AQB498" s="28"/>
      <c r="AQC498" s="28"/>
      <c r="AQD498" s="176"/>
      <c r="AQE498" s="195"/>
      <c r="AQF498" s="66"/>
      <c r="AQG498" s="28"/>
      <c r="AQH498" s="28"/>
      <c r="AQI498" s="28"/>
      <c r="AQJ498" s="176"/>
      <c r="AQK498" s="195"/>
      <c r="AQL498" s="66"/>
      <c r="AQM498" s="28"/>
      <c r="AQN498" s="28"/>
      <c r="AQO498" s="28"/>
      <c r="AQP498" s="176"/>
      <c r="AQQ498" s="195"/>
      <c r="AQR498" s="66"/>
      <c r="AQS498" s="28"/>
      <c r="AQT498" s="28"/>
      <c r="AQU498" s="28"/>
      <c r="AQV498" s="176"/>
      <c r="AQW498" s="195"/>
      <c r="AQX498" s="66"/>
      <c r="AQY498" s="28"/>
      <c r="AQZ498" s="28"/>
      <c r="ARA498" s="28"/>
      <c r="ARB498" s="176"/>
      <c r="ARC498" s="195"/>
      <c r="ARD498" s="66"/>
      <c r="ARE498" s="28"/>
      <c r="ARF498" s="28"/>
      <c r="ARG498" s="28"/>
      <c r="ARH498" s="176"/>
      <c r="ARI498" s="195"/>
      <c r="ARJ498" s="66"/>
      <c r="ARK498" s="28"/>
      <c r="ARL498" s="28"/>
      <c r="ARM498" s="28"/>
      <c r="ARN498" s="176"/>
      <c r="ARO498" s="195"/>
      <c r="ARP498" s="66"/>
      <c r="ARQ498" s="28"/>
      <c r="ARR498" s="28"/>
      <c r="ARS498" s="28"/>
      <c r="ART498" s="176"/>
      <c r="ARU498" s="195"/>
      <c r="ARV498" s="66"/>
      <c r="ARW498" s="28"/>
      <c r="ARX498" s="28"/>
      <c r="ARY498" s="28"/>
      <c r="ARZ498" s="176"/>
      <c r="ASA498" s="195"/>
      <c r="ASB498" s="66"/>
      <c r="ASC498" s="28"/>
      <c r="ASD498" s="28"/>
      <c r="ASE498" s="28"/>
      <c r="ASF498" s="176"/>
      <c r="ASG498" s="195"/>
      <c r="ASH498" s="66"/>
      <c r="ASI498" s="28"/>
      <c r="ASJ498" s="28"/>
      <c r="ASK498" s="28"/>
      <c r="ASL498" s="176"/>
      <c r="ASM498" s="195"/>
      <c r="ASN498" s="66"/>
      <c r="ASO498" s="28"/>
      <c r="ASP498" s="28"/>
      <c r="ASQ498" s="28"/>
      <c r="ASR498" s="176"/>
      <c r="ASS498" s="195"/>
      <c r="AST498" s="66"/>
      <c r="ASU498" s="28"/>
      <c r="ASV498" s="28"/>
      <c r="ASW498" s="28"/>
      <c r="ASX498" s="176"/>
      <c r="ASY498" s="195"/>
      <c r="ASZ498" s="66"/>
      <c r="ATA498" s="28"/>
      <c r="ATB498" s="28"/>
      <c r="ATC498" s="28"/>
      <c r="ATD498" s="176"/>
      <c r="ATE498" s="195"/>
      <c r="ATF498" s="66"/>
      <c r="ATG498" s="28"/>
      <c r="ATH498" s="28"/>
      <c r="ATI498" s="28"/>
      <c r="ATJ498" s="176"/>
      <c r="ATK498" s="195"/>
      <c r="ATL498" s="66"/>
      <c r="ATM498" s="28"/>
      <c r="ATN498" s="28"/>
      <c r="ATO498" s="28"/>
      <c r="ATP498" s="176"/>
      <c r="ATQ498" s="195"/>
      <c r="ATR498" s="66"/>
      <c r="ATS498" s="28"/>
      <c r="ATT498" s="28"/>
      <c r="ATU498" s="28"/>
      <c r="ATV498" s="176"/>
      <c r="ATW498" s="195"/>
      <c r="ATX498" s="66"/>
      <c r="ATY498" s="28"/>
      <c r="ATZ498" s="28"/>
      <c r="AUA498" s="28"/>
      <c r="AUB498" s="176"/>
      <c r="AUC498" s="195"/>
      <c r="AUD498" s="66"/>
      <c r="AUE498" s="28"/>
      <c r="AUF498" s="28"/>
      <c r="AUG498" s="28"/>
      <c r="AUH498" s="176"/>
      <c r="AUI498" s="195"/>
      <c r="AUJ498" s="66"/>
      <c r="AUK498" s="28"/>
      <c r="AUL498" s="28"/>
      <c r="AUM498" s="28"/>
      <c r="AUN498" s="176"/>
      <c r="AUO498" s="195"/>
      <c r="AUP498" s="66"/>
      <c r="AUQ498" s="28"/>
      <c r="AUR498" s="28"/>
      <c r="AUS498" s="28"/>
      <c r="AUT498" s="176"/>
      <c r="AUU498" s="195"/>
      <c r="AUV498" s="66"/>
      <c r="AUW498" s="28"/>
      <c r="AUX498" s="28"/>
      <c r="AUY498" s="28"/>
      <c r="AUZ498" s="176"/>
      <c r="AVA498" s="195"/>
      <c r="AVB498" s="66"/>
      <c r="AVC498" s="28"/>
      <c r="AVD498" s="28"/>
      <c r="AVE498" s="28"/>
      <c r="AVF498" s="176"/>
      <c r="AVG498" s="195"/>
      <c r="AVH498" s="66"/>
      <c r="AVI498" s="28"/>
      <c r="AVJ498" s="28"/>
      <c r="AVK498" s="28"/>
      <c r="AVL498" s="176"/>
      <c r="AVM498" s="195"/>
      <c r="AVN498" s="66"/>
      <c r="AVO498" s="28"/>
      <c r="AVP498" s="28"/>
      <c r="AVQ498" s="28"/>
      <c r="AVR498" s="176"/>
      <c r="AVS498" s="195"/>
      <c r="AVT498" s="66"/>
      <c r="AVU498" s="28"/>
      <c r="AVV498" s="28"/>
      <c r="AVW498" s="28"/>
      <c r="AVX498" s="176"/>
      <c r="AVY498" s="195"/>
      <c r="AVZ498" s="66"/>
      <c r="AWA498" s="28"/>
      <c r="AWB498" s="28"/>
      <c r="AWC498" s="28"/>
      <c r="AWD498" s="176"/>
      <c r="AWE498" s="195"/>
      <c r="AWF498" s="66"/>
      <c r="AWG498" s="28"/>
      <c r="AWH498" s="28"/>
      <c r="AWI498" s="28"/>
      <c r="AWJ498" s="176"/>
      <c r="AWK498" s="195"/>
      <c r="AWL498" s="66"/>
      <c r="AWM498" s="28"/>
      <c r="AWN498" s="28"/>
      <c r="AWO498" s="28"/>
      <c r="AWP498" s="176"/>
      <c r="AWQ498" s="195"/>
      <c r="AWR498" s="66"/>
      <c r="AWS498" s="28"/>
      <c r="AWT498" s="28"/>
      <c r="AWU498" s="28"/>
      <c r="AWV498" s="176"/>
      <c r="AWW498" s="195"/>
      <c r="AWX498" s="66"/>
      <c r="AWY498" s="28"/>
      <c r="AWZ498" s="28"/>
      <c r="AXA498" s="28"/>
      <c r="AXB498" s="176"/>
      <c r="AXC498" s="195"/>
      <c r="AXD498" s="66"/>
      <c r="AXE498" s="28"/>
      <c r="AXF498" s="28"/>
      <c r="AXG498" s="28"/>
      <c r="AXH498" s="176"/>
      <c r="AXI498" s="195"/>
      <c r="AXJ498" s="66"/>
      <c r="AXK498" s="28"/>
      <c r="AXL498" s="28"/>
      <c r="AXM498" s="28"/>
      <c r="AXN498" s="176"/>
      <c r="AXO498" s="195"/>
      <c r="AXP498" s="66"/>
      <c r="AXQ498" s="28"/>
      <c r="AXR498" s="28"/>
      <c r="AXS498" s="28"/>
      <c r="AXT498" s="176"/>
      <c r="AXU498" s="195"/>
      <c r="AXV498" s="66"/>
      <c r="AXW498" s="28"/>
      <c r="AXX498" s="28"/>
      <c r="AXY498" s="28"/>
      <c r="AXZ498" s="176"/>
      <c r="AYA498" s="195"/>
      <c r="AYB498" s="66"/>
      <c r="AYC498" s="28"/>
      <c r="AYD498" s="28"/>
      <c r="AYE498" s="28"/>
      <c r="AYF498" s="176"/>
      <c r="AYG498" s="195"/>
      <c r="AYH498" s="66"/>
      <c r="AYI498" s="28"/>
      <c r="AYJ498" s="28"/>
      <c r="AYK498" s="28"/>
      <c r="AYL498" s="176"/>
      <c r="AYM498" s="195"/>
      <c r="AYN498" s="66"/>
      <c r="AYO498" s="28"/>
      <c r="AYP498" s="28"/>
      <c r="AYQ498" s="28"/>
      <c r="AYR498" s="176"/>
      <c r="AYS498" s="195"/>
      <c r="AYT498" s="66"/>
      <c r="AYU498" s="28"/>
      <c r="AYV498" s="28"/>
      <c r="AYW498" s="28"/>
      <c r="AYX498" s="176"/>
      <c r="AYY498" s="195"/>
      <c r="AYZ498" s="66"/>
      <c r="AZA498" s="28"/>
      <c r="AZB498" s="28"/>
      <c r="AZC498" s="28"/>
      <c r="AZD498" s="176"/>
      <c r="AZE498" s="195"/>
      <c r="AZF498" s="66"/>
      <c r="AZG498" s="28"/>
      <c r="AZH498" s="28"/>
      <c r="AZI498" s="28"/>
      <c r="AZJ498" s="176"/>
      <c r="AZK498" s="195"/>
      <c r="AZL498" s="66"/>
      <c r="AZM498" s="28"/>
      <c r="AZN498" s="28"/>
      <c r="AZO498" s="28"/>
      <c r="AZP498" s="176"/>
      <c r="AZQ498" s="195"/>
      <c r="AZR498" s="66"/>
      <c r="AZS498" s="28"/>
      <c r="AZT498" s="28"/>
      <c r="AZU498" s="28"/>
      <c r="AZV498" s="176"/>
      <c r="AZW498" s="195"/>
      <c r="AZX498" s="66"/>
      <c r="AZY498" s="28"/>
      <c r="AZZ498" s="28"/>
      <c r="BAA498" s="28"/>
      <c r="BAB498" s="176"/>
      <c r="BAC498" s="195"/>
      <c r="BAD498" s="66"/>
      <c r="BAE498" s="28"/>
      <c r="BAF498" s="28"/>
      <c r="BAG498" s="28"/>
      <c r="BAH498" s="176"/>
      <c r="BAI498" s="195"/>
      <c r="BAJ498" s="66"/>
      <c r="BAK498" s="28"/>
      <c r="BAL498" s="28"/>
      <c r="BAM498" s="28"/>
      <c r="BAN498" s="176"/>
      <c r="BAO498" s="195"/>
      <c r="BAP498" s="66"/>
      <c r="BAQ498" s="28"/>
      <c r="BAR498" s="28"/>
      <c r="BAS498" s="28"/>
      <c r="BAT498" s="176"/>
      <c r="BAU498" s="195"/>
      <c r="BAV498" s="66"/>
      <c r="BAW498" s="28"/>
      <c r="BAX498" s="28"/>
      <c r="BAY498" s="28"/>
      <c r="BAZ498" s="176"/>
      <c r="BBA498" s="195"/>
      <c r="BBB498" s="66"/>
      <c r="BBC498" s="28"/>
      <c r="BBD498" s="28"/>
      <c r="BBE498" s="28"/>
      <c r="BBF498" s="176"/>
      <c r="BBG498" s="195"/>
      <c r="BBH498" s="66"/>
      <c r="BBI498" s="28"/>
      <c r="BBJ498" s="28"/>
      <c r="BBK498" s="28"/>
      <c r="BBL498" s="176"/>
      <c r="BBM498" s="195"/>
      <c r="BBN498" s="66"/>
      <c r="BBO498" s="28"/>
      <c r="BBP498" s="28"/>
      <c r="BBQ498" s="28"/>
      <c r="BBR498" s="176"/>
      <c r="BBS498" s="195"/>
      <c r="BBT498" s="66"/>
      <c r="BBU498" s="28"/>
      <c r="BBV498" s="28"/>
      <c r="BBW498" s="28"/>
      <c r="BBX498" s="176"/>
      <c r="BBY498" s="195"/>
      <c r="BBZ498" s="66"/>
      <c r="BCA498" s="28"/>
      <c r="BCB498" s="28"/>
      <c r="BCC498" s="28"/>
      <c r="BCD498" s="176"/>
      <c r="BCE498" s="195"/>
      <c r="BCF498" s="66"/>
      <c r="BCG498" s="28"/>
      <c r="BCH498" s="28"/>
      <c r="BCI498" s="28"/>
      <c r="BCJ498" s="176"/>
      <c r="BCK498" s="195"/>
      <c r="BCL498" s="66"/>
      <c r="BCM498" s="28"/>
      <c r="BCN498" s="28"/>
      <c r="BCO498" s="28"/>
      <c r="BCP498" s="176"/>
      <c r="BCQ498" s="195"/>
      <c r="BCR498" s="66"/>
      <c r="BCS498" s="28"/>
      <c r="BCT498" s="28"/>
      <c r="BCU498" s="28"/>
      <c r="BCV498" s="176"/>
      <c r="BCW498" s="195"/>
      <c r="BCX498" s="66"/>
      <c r="BCY498" s="28"/>
      <c r="BCZ498" s="28"/>
      <c r="BDA498" s="28"/>
      <c r="BDB498" s="176"/>
      <c r="BDC498" s="195"/>
      <c r="BDD498" s="66"/>
      <c r="BDE498" s="28"/>
      <c r="BDF498" s="28"/>
      <c r="BDG498" s="28"/>
      <c r="BDH498" s="176"/>
      <c r="BDI498" s="195"/>
      <c r="BDJ498" s="66"/>
      <c r="BDK498" s="28"/>
      <c r="BDL498" s="28"/>
      <c r="BDM498" s="28"/>
      <c r="BDN498" s="176"/>
      <c r="BDO498" s="195"/>
      <c r="BDP498" s="66"/>
      <c r="BDQ498" s="28"/>
      <c r="BDR498" s="28"/>
      <c r="BDS498" s="28"/>
      <c r="BDT498" s="176"/>
      <c r="BDU498" s="195"/>
      <c r="BDV498" s="66"/>
      <c r="BDW498" s="28"/>
      <c r="BDX498" s="28"/>
      <c r="BDY498" s="28"/>
      <c r="BDZ498" s="176"/>
      <c r="BEA498" s="195"/>
      <c r="BEB498" s="66"/>
      <c r="BEC498" s="28"/>
      <c r="BED498" s="28"/>
      <c r="BEE498" s="28"/>
      <c r="BEF498" s="176"/>
      <c r="BEG498" s="195"/>
      <c r="BEH498" s="66"/>
      <c r="BEI498" s="28"/>
      <c r="BEJ498" s="28"/>
      <c r="BEK498" s="28"/>
      <c r="BEL498" s="176"/>
      <c r="BEM498" s="195"/>
      <c r="BEN498" s="66"/>
      <c r="BEO498" s="28"/>
      <c r="BEP498" s="28"/>
      <c r="BEQ498" s="28"/>
      <c r="BER498" s="176"/>
      <c r="BES498" s="195"/>
      <c r="BET498" s="66"/>
      <c r="BEU498" s="28"/>
      <c r="BEV498" s="28"/>
      <c r="BEW498" s="28"/>
      <c r="BEX498" s="176"/>
      <c r="BEY498" s="195"/>
      <c r="BEZ498" s="66"/>
      <c r="BFA498" s="28"/>
      <c r="BFB498" s="28"/>
      <c r="BFC498" s="28"/>
      <c r="BFD498" s="176"/>
      <c r="BFE498" s="195"/>
      <c r="BFF498" s="66"/>
      <c r="BFG498" s="28"/>
      <c r="BFH498" s="28"/>
      <c r="BFI498" s="28"/>
      <c r="BFJ498" s="176"/>
      <c r="BFK498" s="195"/>
      <c r="BFL498" s="66"/>
      <c r="BFM498" s="28"/>
      <c r="BFN498" s="28"/>
      <c r="BFO498" s="28"/>
      <c r="BFP498" s="176"/>
      <c r="BFQ498" s="195"/>
      <c r="BFR498" s="66"/>
      <c r="BFS498" s="28"/>
      <c r="BFT498" s="28"/>
      <c r="BFU498" s="28"/>
      <c r="BFV498" s="176"/>
      <c r="BFW498" s="195"/>
      <c r="BFX498" s="66"/>
      <c r="BFY498" s="28"/>
      <c r="BFZ498" s="28"/>
      <c r="BGA498" s="28"/>
      <c r="BGB498" s="176"/>
      <c r="BGC498" s="195"/>
      <c r="BGD498" s="66"/>
      <c r="BGE498" s="28"/>
      <c r="BGF498" s="28"/>
      <c r="BGG498" s="28"/>
      <c r="BGH498" s="176"/>
      <c r="BGI498" s="195"/>
      <c r="BGJ498" s="66"/>
      <c r="BGK498" s="28"/>
      <c r="BGL498" s="28"/>
      <c r="BGM498" s="28"/>
      <c r="BGN498" s="176"/>
      <c r="BGO498" s="195"/>
      <c r="BGP498" s="66"/>
      <c r="BGQ498" s="28"/>
      <c r="BGR498" s="28"/>
      <c r="BGS498" s="28"/>
      <c r="BGT498" s="176"/>
      <c r="BGU498" s="195"/>
      <c r="BGV498" s="66"/>
      <c r="BGW498" s="28"/>
      <c r="BGX498" s="28"/>
      <c r="BGY498" s="28"/>
      <c r="BGZ498" s="176"/>
      <c r="BHA498" s="195"/>
      <c r="BHB498" s="66"/>
      <c r="BHC498" s="28"/>
      <c r="BHD498" s="28"/>
      <c r="BHE498" s="28"/>
      <c r="BHF498" s="176"/>
      <c r="BHG498" s="195"/>
      <c r="BHH498" s="66"/>
      <c r="BHI498" s="28"/>
      <c r="BHJ498" s="28"/>
      <c r="BHK498" s="28"/>
      <c r="BHL498" s="176"/>
      <c r="BHM498" s="195"/>
      <c r="BHN498" s="66"/>
      <c r="BHO498" s="28"/>
      <c r="BHP498" s="28"/>
      <c r="BHQ498" s="28"/>
      <c r="BHR498" s="176"/>
      <c r="BHS498" s="195"/>
      <c r="BHT498" s="66"/>
      <c r="BHU498" s="28"/>
      <c r="BHV498" s="28"/>
      <c r="BHW498" s="28"/>
      <c r="BHX498" s="176"/>
      <c r="BHY498" s="195"/>
      <c r="BHZ498" s="66"/>
      <c r="BIA498" s="28"/>
      <c r="BIB498" s="28"/>
      <c r="BIC498" s="28"/>
      <c r="BID498" s="176"/>
      <c r="BIE498" s="195"/>
      <c r="BIF498" s="66"/>
      <c r="BIG498" s="28"/>
      <c r="BIH498" s="28"/>
      <c r="BII498" s="28"/>
      <c r="BIJ498" s="176"/>
      <c r="BIK498" s="195"/>
      <c r="BIL498" s="66"/>
      <c r="BIM498" s="28"/>
      <c r="BIN498" s="28"/>
      <c r="BIO498" s="28"/>
      <c r="BIP498" s="176"/>
      <c r="BIQ498" s="195"/>
      <c r="BIR498" s="66"/>
      <c r="BIS498" s="28"/>
      <c r="BIT498" s="28"/>
      <c r="BIU498" s="28"/>
      <c r="BIV498" s="176"/>
      <c r="BIW498" s="195"/>
      <c r="BIX498" s="66"/>
      <c r="BIY498" s="28"/>
      <c r="BIZ498" s="28"/>
      <c r="BJA498" s="28"/>
      <c r="BJB498" s="176"/>
      <c r="BJC498" s="195"/>
      <c r="BJD498" s="66"/>
      <c r="BJE498" s="28"/>
      <c r="BJF498" s="28"/>
      <c r="BJG498" s="28"/>
      <c r="BJH498" s="176"/>
      <c r="BJI498" s="195"/>
      <c r="BJJ498" s="66"/>
      <c r="BJK498" s="28"/>
      <c r="BJL498" s="28"/>
      <c r="BJM498" s="28"/>
      <c r="BJN498" s="176"/>
      <c r="BJO498" s="195"/>
      <c r="BJP498" s="66"/>
      <c r="BJQ498" s="28"/>
      <c r="BJR498" s="28"/>
      <c r="BJS498" s="28"/>
      <c r="BJT498" s="176"/>
      <c r="BJU498" s="195"/>
      <c r="BJV498" s="66"/>
      <c r="BJW498" s="28"/>
      <c r="BJX498" s="28"/>
      <c r="BJY498" s="28"/>
      <c r="BJZ498" s="176"/>
      <c r="BKA498" s="195"/>
      <c r="BKB498" s="66"/>
      <c r="BKC498" s="28"/>
      <c r="BKD498" s="28"/>
      <c r="BKE498" s="28"/>
      <c r="BKF498" s="176"/>
      <c r="BKG498" s="195"/>
      <c r="BKH498" s="66"/>
      <c r="BKI498" s="28"/>
      <c r="BKJ498" s="28"/>
      <c r="BKK498" s="28"/>
      <c r="BKL498" s="176"/>
      <c r="BKM498" s="195"/>
      <c r="BKN498" s="66"/>
      <c r="BKO498" s="28"/>
      <c r="BKP498" s="28"/>
      <c r="BKQ498" s="28"/>
      <c r="BKR498" s="176"/>
      <c r="BKS498" s="195"/>
      <c r="BKT498" s="66"/>
      <c r="BKU498" s="28"/>
      <c r="BKV498" s="28"/>
      <c r="BKW498" s="28"/>
      <c r="BKX498" s="176"/>
      <c r="BKY498" s="195"/>
      <c r="BKZ498" s="66"/>
      <c r="BLA498" s="28"/>
      <c r="BLB498" s="28"/>
      <c r="BLC498" s="28"/>
      <c r="BLD498" s="176"/>
      <c r="BLE498" s="195"/>
      <c r="BLF498" s="66"/>
      <c r="BLG498" s="28"/>
      <c r="BLH498" s="28"/>
      <c r="BLI498" s="28"/>
      <c r="BLJ498" s="176"/>
      <c r="BLK498" s="195"/>
      <c r="BLL498" s="66"/>
      <c r="BLM498" s="28"/>
      <c r="BLN498" s="28"/>
      <c r="BLO498" s="28"/>
      <c r="BLP498" s="176"/>
      <c r="BLQ498" s="195"/>
      <c r="BLR498" s="66"/>
      <c r="BLS498" s="28"/>
      <c r="BLT498" s="28"/>
      <c r="BLU498" s="28"/>
      <c r="BLV498" s="176"/>
      <c r="BLW498" s="195"/>
      <c r="BLX498" s="66"/>
      <c r="BLY498" s="28"/>
      <c r="BLZ498" s="28"/>
      <c r="BMA498" s="28"/>
      <c r="BMB498" s="176"/>
      <c r="BMC498" s="195"/>
      <c r="BMD498" s="66"/>
      <c r="BME498" s="28"/>
      <c r="BMF498" s="28"/>
      <c r="BMG498" s="28"/>
      <c r="BMH498" s="176"/>
      <c r="BMI498" s="195"/>
      <c r="BMJ498" s="66"/>
      <c r="BMK498" s="28"/>
      <c r="BML498" s="28"/>
      <c r="BMM498" s="28"/>
      <c r="BMN498" s="176"/>
      <c r="BMO498" s="195"/>
      <c r="BMP498" s="66"/>
      <c r="BMQ498" s="28"/>
      <c r="BMR498" s="28"/>
      <c r="BMS498" s="28"/>
      <c r="BMT498" s="176"/>
      <c r="BMU498" s="195"/>
      <c r="BMV498" s="66"/>
      <c r="BMW498" s="28"/>
      <c r="BMX498" s="28"/>
      <c r="BMY498" s="28"/>
      <c r="BMZ498" s="176"/>
      <c r="BNA498" s="195"/>
      <c r="BNB498" s="66"/>
      <c r="BNC498" s="28"/>
      <c r="BND498" s="28"/>
      <c r="BNE498" s="28"/>
      <c r="BNF498" s="176"/>
      <c r="BNG498" s="195"/>
      <c r="BNH498" s="66"/>
      <c r="BNI498" s="28"/>
      <c r="BNJ498" s="28"/>
      <c r="BNK498" s="28"/>
      <c r="BNL498" s="176"/>
      <c r="BNM498" s="195"/>
      <c r="BNN498" s="66"/>
      <c r="BNO498" s="28"/>
      <c r="BNP498" s="28"/>
      <c r="BNQ498" s="28"/>
      <c r="BNR498" s="176"/>
      <c r="BNS498" s="195"/>
      <c r="BNT498" s="66"/>
      <c r="BNU498" s="28"/>
      <c r="BNV498" s="28"/>
      <c r="BNW498" s="28"/>
      <c r="BNX498" s="176"/>
      <c r="BNY498" s="195"/>
      <c r="BNZ498" s="66"/>
      <c r="BOA498" s="28"/>
      <c r="BOB498" s="28"/>
      <c r="BOC498" s="28"/>
      <c r="BOD498" s="176"/>
      <c r="BOE498" s="195"/>
      <c r="BOF498" s="66"/>
      <c r="BOG498" s="28"/>
      <c r="BOH498" s="28"/>
      <c r="BOI498" s="28"/>
      <c r="BOJ498" s="176"/>
      <c r="BOK498" s="195"/>
      <c r="BOL498" s="66"/>
      <c r="BOM498" s="28"/>
      <c r="BON498" s="28"/>
      <c r="BOO498" s="28"/>
      <c r="BOP498" s="176"/>
      <c r="BOQ498" s="195"/>
      <c r="BOR498" s="66"/>
      <c r="BOS498" s="28"/>
      <c r="BOT498" s="28"/>
      <c r="BOU498" s="28"/>
      <c r="BOV498" s="176"/>
      <c r="BOW498" s="195"/>
      <c r="BOX498" s="66"/>
      <c r="BOY498" s="28"/>
      <c r="BOZ498" s="28"/>
      <c r="BPA498" s="28"/>
      <c r="BPB498" s="176"/>
      <c r="BPC498" s="195"/>
      <c r="BPD498" s="66"/>
      <c r="BPE498" s="28"/>
      <c r="BPF498" s="28"/>
      <c r="BPG498" s="28"/>
      <c r="BPH498" s="176"/>
      <c r="BPI498" s="195"/>
      <c r="BPJ498" s="66"/>
      <c r="BPK498" s="28"/>
      <c r="BPL498" s="28"/>
      <c r="BPM498" s="28"/>
      <c r="BPN498" s="176"/>
      <c r="BPO498" s="195"/>
      <c r="BPP498" s="66"/>
      <c r="BPQ498" s="28"/>
      <c r="BPR498" s="28"/>
      <c r="BPS498" s="28"/>
      <c r="BPT498" s="176"/>
      <c r="BPU498" s="195"/>
      <c r="BPV498" s="66"/>
      <c r="BPW498" s="28"/>
      <c r="BPX498" s="28"/>
      <c r="BPY498" s="28"/>
      <c r="BPZ498" s="176"/>
      <c r="BQA498" s="195"/>
      <c r="BQB498" s="66"/>
      <c r="BQC498" s="28"/>
      <c r="BQD498" s="28"/>
      <c r="BQE498" s="28"/>
      <c r="BQF498" s="176"/>
      <c r="BQG498" s="195"/>
      <c r="BQH498" s="66"/>
      <c r="BQI498" s="28"/>
      <c r="BQJ498" s="28"/>
      <c r="BQK498" s="28"/>
      <c r="BQL498" s="176"/>
      <c r="BQM498" s="195"/>
      <c r="BQN498" s="66"/>
      <c r="BQO498" s="28"/>
      <c r="BQP498" s="28"/>
      <c r="BQQ498" s="28"/>
      <c r="BQR498" s="176"/>
      <c r="BQS498" s="195"/>
      <c r="BQT498" s="66"/>
      <c r="BQU498" s="28"/>
      <c r="BQV498" s="28"/>
      <c r="BQW498" s="28"/>
      <c r="BQX498" s="176"/>
      <c r="BQY498" s="195"/>
      <c r="BQZ498" s="66"/>
      <c r="BRA498" s="28"/>
      <c r="BRB498" s="28"/>
      <c r="BRC498" s="28"/>
      <c r="BRD498" s="176"/>
      <c r="BRE498" s="195"/>
      <c r="BRF498" s="66"/>
      <c r="BRG498" s="28"/>
      <c r="BRH498" s="28"/>
      <c r="BRI498" s="28"/>
      <c r="BRJ498" s="176"/>
      <c r="BRK498" s="195"/>
      <c r="BRL498" s="66"/>
      <c r="BRM498" s="28"/>
      <c r="BRN498" s="28"/>
      <c r="BRO498" s="28"/>
      <c r="BRP498" s="176"/>
      <c r="BRQ498" s="195"/>
      <c r="BRR498" s="66"/>
      <c r="BRS498" s="28"/>
      <c r="BRT498" s="28"/>
      <c r="BRU498" s="28"/>
      <c r="BRV498" s="176"/>
      <c r="BRW498" s="195"/>
      <c r="BRX498" s="66"/>
      <c r="BRY498" s="28"/>
      <c r="BRZ498" s="28"/>
      <c r="BSA498" s="28"/>
      <c r="BSB498" s="176"/>
      <c r="BSC498" s="195"/>
      <c r="BSD498" s="66"/>
      <c r="BSE498" s="28"/>
      <c r="BSF498" s="28"/>
      <c r="BSG498" s="28"/>
      <c r="BSH498" s="176"/>
      <c r="BSI498" s="195"/>
      <c r="BSJ498" s="66"/>
      <c r="BSK498" s="28"/>
      <c r="BSL498" s="28"/>
      <c r="BSM498" s="28"/>
      <c r="BSN498" s="176"/>
      <c r="BSO498" s="195"/>
      <c r="BSP498" s="66"/>
      <c r="BSQ498" s="28"/>
      <c r="BSR498" s="28"/>
      <c r="BSS498" s="28"/>
      <c r="BST498" s="176"/>
      <c r="BSU498" s="195"/>
      <c r="BSV498" s="66"/>
      <c r="BSW498" s="28"/>
      <c r="BSX498" s="28"/>
      <c r="BSY498" s="28"/>
      <c r="BSZ498" s="176"/>
      <c r="BTA498" s="195"/>
      <c r="BTB498" s="66"/>
      <c r="BTC498" s="28"/>
      <c r="BTD498" s="28"/>
      <c r="BTE498" s="28"/>
      <c r="BTF498" s="176"/>
      <c r="BTG498" s="195"/>
      <c r="BTH498" s="66"/>
      <c r="BTI498" s="28"/>
      <c r="BTJ498" s="28"/>
      <c r="BTK498" s="28"/>
      <c r="BTL498" s="176"/>
      <c r="BTM498" s="195"/>
      <c r="BTN498" s="66"/>
      <c r="BTO498" s="28"/>
      <c r="BTP498" s="28"/>
      <c r="BTQ498" s="28"/>
      <c r="BTR498" s="176"/>
      <c r="BTS498" s="195"/>
      <c r="BTT498" s="66"/>
      <c r="BTU498" s="28"/>
      <c r="BTV498" s="28"/>
      <c r="BTW498" s="28"/>
      <c r="BTX498" s="176"/>
      <c r="BTY498" s="195"/>
      <c r="BTZ498" s="66"/>
      <c r="BUA498" s="28"/>
      <c r="BUB498" s="28"/>
      <c r="BUC498" s="28"/>
      <c r="BUD498" s="176"/>
      <c r="BUE498" s="195"/>
      <c r="BUF498" s="66"/>
      <c r="BUG498" s="28"/>
      <c r="BUH498" s="28"/>
      <c r="BUI498" s="28"/>
      <c r="BUJ498" s="176"/>
      <c r="BUK498" s="195"/>
      <c r="BUL498" s="66"/>
      <c r="BUM498" s="28"/>
      <c r="BUN498" s="28"/>
      <c r="BUO498" s="28"/>
      <c r="BUP498" s="176"/>
      <c r="BUQ498" s="195"/>
      <c r="BUR498" s="66"/>
      <c r="BUS498" s="28"/>
      <c r="BUT498" s="28"/>
      <c r="BUU498" s="28"/>
      <c r="BUV498" s="176"/>
      <c r="BUW498" s="195"/>
      <c r="BUX498" s="66"/>
      <c r="BUY498" s="28"/>
      <c r="BUZ498" s="28"/>
      <c r="BVA498" s="28"/>
      <c r="BVB498" s="176"/>
      <c r="BVC498" s="195"/>
      <c r="BVD498" s="66"/>
      <c r="BVE498" s="28"/>
      <c r="BVF498" s="28"/>
      <c r="BVG498" s="28"/>
      <c r="BVH498" s="176"/>
      <c r="BVI498" s="195"/>
      <c r="BVJ498" s="66"/>
      <c r="BVK498" s="28"/>
      <c r="BVL498" s="28"/>
      <c r="BVM498" s="28"/>
      <c r="BVN498" s="176"/>
      <c r="BVO498" s="195"/>
      <c r="BVP498" s="66"/>
      <c r="BVQ498" s="28"/>
      <c r="BVR498" s="28"/>
      <c r="BVS498" s="28"/>
      <c r="BVT498" s="176"/>
      <c r="BVU498" s="195"/>
      <c r="BVV498" s="66"/>
      <c r="BVW498" s="28"/>
      <c r="BVX498" s="28"/>
      <c r="BVY498" s="28"/>
      <c r="BVZ498" s="176"/>
      <c r="BWA498" s="195"/>
      <c r="BWB498" s="66"/>
      <c r="BWC498" s="28"/>
      <c r="BWD498" s="28"/>
      <c r="BWE498" s="28"/>
      <c r="BWF498" s="176"/>
      <c r="BWG498" s="195"/>
      <c r="BWH498" s="66"/>
      <c r="BWI498" s="28"/>
      <c r="BWJ498" s="28"/>
      <c r="BWK498" s="28"/>
      <c r="BWL498" s="176"/>
      <c r="BWM498" s="195"/>
      <c r="BWN498" s="66"/>
      <c r="BWO498" s="28"/>
      <c r="BWP498" s="28"/>
      <c r="BWQ498" s="28"/>
      <c r="BWR498" s="176"/>
      <c r="BWS498" s="195"/>
      <c r="BWT498" s="66"/>
      <c r="BWU498" s="28"/>
      <c r="BWV498" s="28"/>
      <c r="BWW498" s="28"/>
      <c r="BWX498" s="176"/>
      <c r="BWY498" s="195"/>
      <c r="BWZ498" s="66"/>
      <c r="BXA498" s="28"/>
      <c r="BXB498" s="28"/>
      <c r="BXC498" s="28"/>
      <c r="BXD498" s="176"/>
      <c r="BXE498" s="195"/>
      <c r="BXF498" s="66"/>
      <c r="BXG498" s="28"/>
      <c r="BXH498" s="28"/>
      <c r="BXI498" s="28"/>
      <c r="BXJ498" s="176"/>
      <c r="BXK498" s="195"/>
      <c r="BXL498" s="66"/>
      <c r="BXM498" s="28"/>
      <c r="BXN498" s="28"/>
      <c r="BXO498" s="28"/>
      <c r="BXP498" s="176"/>
      <c r="BXQ498" s="195"/>
      <c r="BXR498" s="66"/>
      <c r="BXS498" s="28"/>
      <c r="BXT498" s="28"/>
      <c r="BXU498" s="28"/>
      <c r="BXV498" s="176"/>
      <c r="BXW498" s="195"/>
      <c r="BXX498" s="66"/>
      <c r="BXY498" s="28"/>
      <c r="BXZ498" s="28"/>
      <c r="BYA498" s="28"/>
      <c r="BYB498" s="176"/>
      <c r="BYC498" s="195"/>
      <c r="BYD498" s="66"/>
      <c r="BYE498" s="28"/>
      <c r="BYF498" s="28"/>
      <c r="BYG498" s="28"/>
      <c r="BYH498" s="176"/>
      <c r="BYI498" s="195"/>
      <c r="BYJ498" s="66"/>
      <c r="BYK498" s="28"/>
      <c r="BYL498" s="28"/>
      <c r="BYM498" s="28"/>
      <c r="BYN498" s="176"/>
      <c r="BYO498" s="195"/>
      <c r="BYP498" s="66"/>
      <c r="BYQ498" s="28"/>
      <c r="BYR498" s="28"/>
      <c r="BYS498" s="28"/>
      <c r="BYT498" s="176"/>
      <c r="BYU498" s="195"/>
      <c r="BYV498" s="66"/>
      <c r="BYW498" s="28"/>
      <c r="BYX498" s="28"/>
      <c r="BYY498" s="28"/>
      <c r="BYZ498" s="176"/>
      <c r="BZA498" s="195"/>
      <c r="BZB498" s="66"/>
      <c r="BZC498" s="28"/>
      <c r="BZD498" s="28"/>
      <c r="BZE498" s="28"/>
      <c r="BZF498" s="176"/>
      <c r="BZG498" s="195"/>
      <c r="BZH498" s="66"/>
      <c r="BZI498" s="28"/>
      <c r="BZJ498" s="28"/>
      <c r="BZK498" s="28"/>
      <c r="BZL498" s="176"/>
      <c r="BZM498" s="195"/>
      <c r="BZN498" s="66"/>
      <c r="BZO498" s="28"/>
      <c r="BZP498" s="28"/>
      <c r="BZQ498" s="28"/>
      <c r="BZR498" s="176"/>
      <c r="BZS498" s="195"/>
      <c r="BZT498" s="66"/>
      <c r="BZU498" s="28"/>
      <c r="BZV498" s="28"/>
      <c r="BZW498" s="28"/>
      <c r="BZX498" s="176"/>
      <c r="BZY498" s="195"/>
      <c r="BZZ498" s="66"/>
      <c r="CAA498" s="28"/>
      <c r="CAB498" s="28"/>
      <c r="CAC498" s="28"/>
      <c r="CAD498" s="176"/>
      <c r="CAE498" s="195"/>
      <c r="CAF498" s="66"/>
      <c r="CAG498" s="28"/>
      <c r="CAH498" s="28"/>
      <c r="CAI498" s="28"/>
      <c r="CAJ498" s="176"/>
      <c r="CAK498" s="195"/>
      <c r="CAL498" s="66"/>
      <c r="CAM498" s="28"/>
      <c r="CAN498" s="28"/>
      <c r="CAO498" s="28"/>
      <c r="CAP498" s="176"/>
      <c r="CAQ498" s="195"/>
      <c r="CAR498" s="66"/>
      <c r="CAS498" s="28"/>
      <c r="CAT498" s="28"/>
      <c r="CAU498" s="28"/>
      <c r="CAV498" s="176"/>
      <c r="CAW498" s="195"/>
      <c r="CAX498" s="66"/>
      <c r="CAY498" s="28"/>
      <c r="CAZ498" s="28"/>
      <c r="CBA498" s="28"/>
      <c r="CBB498" s="176"/>
      <c r="CBC498" s="195"/>
      <c r="CBD498" s="66"/>
      <c r="CBE498" s="28"/>
      <c r="CBF498" s="28"/>
      <c r="CBG498" s="28"/>
      <c r="CBH498" s="176"/>
      <c r="CBI498" s="195"/>
      <c r="CBJ498" s="66"/>
      <c r="CBK498" s="28"/>
      <c r="CBL498" s="28"/>
      <c r="CBM498" s="28"/>
      <c r="CBN498" s="176"/>
      <c r="CBO498" s="195"/>
      <c r="CBP498" s="66"/>
      <c r="CBQ498" s="28"/>
      <c r="CBR498" s="28"/>
      <c r="CBS498" s="28"/>
      <c r="CBT498" s="176"/>
      <c r="CBU498" s="195"/>
      <c r="CBV498" s="66"/>
      <c r="CBW498" s="28"/>
      <c r="CBX498" s="28"/>
      <c r="CBY498" s="28"/>
      <c r="CBZ498" s="176"/>
      <c r="CCA498" s="195"/>
      <c r="CCB498" s="66"/>
      <c r="CCC498" s="28"/>
      <c r="CCD498" s="28"/>
      <c r="CCE498" s="28"/>
      <c r="CCF498" s="176"/>
      <c r="CCG498" s="195"/>
      <c r="CCH498" s="66"/>
      <c r="CCI498" s="28"/>
      <c r="CCJ498" s="28"/>
      <c r="CCK498" s="28"/>
      <c r="CCL498" s="176"/>
      <c r="CCM498" s="195"/>
      <c r="CCN498" s="66"/>
      <c r="CCO498" s="28"/>
      <c r="CCP498" s="28"/>
      <c r="CCQ498" s="28"/>
      <c r="CCR498" s="176"/>
      <c r="CCS498" s="195"/>
      <c r="CCT498" s="66"/>
      <c r="CCU498" s="28"/>
      <c r="CCV498" s="28"/>
      <c r="CCW498" s="28"/>
      <c r="CCX498" s="176"/>
      <c r="CCY498" s="195"/>
      <c r="CCZ498" s="66"/>
      <c r="CDA498" s="28"/>
      <c r="CDB498" s="28"/>
      <c r="CDC498" s="28"/>
      <c r="CDD498" s="176"/>
      <c r="CDE498" s="195"/>
      <c r="CDF498" s="66"/>
      <c r="CDG498" s="28"/>
      <c r="CDH498" s="28"/>
      <c r="CDI498" s="28"/>
      <c r="CDJ498" s="176"/>
      <c r="CDK498" s="195"/>
      <c r="CDL498" s="66"/>
      <c r="CDM498" s="28"/>
      <c r="CDN498" s="28"/>
      <c r="CDO498" s="28"/>
      <c r="CDP498" s="176"/>
      <c r="CDQ498" s="195"/>
      <c r="CDR498" s="66"/>
      <c r="CDS498" s="28"/>
      <c r="CDT498" s="28"/>
      <c r="CDU498" s="28"/>
      <c r="CDV498" s="176"/>
      <c r="CDW498" s="195"/>
      <c r="CDX498" s="66"/>
      <c r="CDY498" s="28"/>
      <c r="CDZ498" s="28"/>
      <c r="CEA498" s="28"/>
      <c r="CEB498" s="176"/>
      <c r="CEC498" s="195"/>
      <c r="CED498" s="66"/>
      <c r="CEE498" s="28"/>
      <c r="CEF498" s="28"/>
      <c r="CEG498" s="28"/>
      <c r="CEH498" s="176"/>
      <c r="CEI498" s="195"/>
      <c r="CEJ498" s="66"/>
      <c r="CEK498" s="28"/>
      <c r="CEL498" s="28"/>
      <c r="CEM498" s="28"/>
      <c r="CEN498" s="176"/>
      <c r="CEO498" s="195"/>
      <c r="CEP498" s="66"/>
      <c r="CEQ498" s="28"/>
      <c r="CER498" s="28"/>
      <c r="CES498" s="28"/>
      <c r="CET498" s="176"/>
      <c r="CEU498" s="195"/>
      <c r="CEV498" s="66"/>
      <c r="CEW498" s="28"/>
      <c r="CEX498" s="28"/>
      <c r="CEY498" s="28"/>
      <c r="CEZ498" s="176"/>
      <c r="CFA498" s="195"/>
      <c r="CFB498" s="66"/>
      <c r="CFC498" s="28"/>
      <c r="CFD498" s="28"/>
      <c r="CFE498" s="28"/>
      <c r="CFF498" s="176"/>
      <c r="CFG498" s="195"/>
      <c r="CFH498" s="66"/>
      <c r="CFI498" s="28"/>
      <c r="CFJ498" s="28"/>
      <c r="CFK498" s="28"/>
      <c r="CFL498" s="176"/>
      <c r="CFM498" s="195"/>
      <c r="CFN498" s="66"/>
      <c r="CFO498" s="28"/>
      <c r="CFP498" s="28"/>
      <c r="CFQ498" s="28"/>
      <c r="CFR498" s="176"/>
      <c r="CFS498" s="195"/>
      <c r="CFT498" s="66"/>
      <c r="CFU498" s="28"/>
      <c r="CFV498" s="28"/>
      <c r="CFW498" s="28"/>
      <c r="CFX498" s="176"/>
      <c r="CFY498" s="195"/>
      <c r="CFZ498" s="66"/>
      <c r="CGA498" s="28"/>
      <c r="CGB498" s="28"/>
      <c r="CGC498" s="28"/>
      <c r="CGD498" s="176"/>
      <c r="CGE498" s="195"/>
      <c r="CGF498" s="66"/>
      <c r="CGG498" s="28"/>
      <c r="CGH498" s="28"/>
      <c r="CGI498" s="28"/>
      <c r="CGJ498" s="176"/>
      <c r="CGK498" s="195"/>
      <c r="CGL498" s="66"/>
      <c r="CGM498" s="28"/>
      <c r="CGN498" s="28"/>
      <c r="CGO498" s="28"/>
      <c r="CGP498" s="176"/>
      <c r="CGQ498" s="195"/>
      <c r="CGR498" s="66"/>
      <c r="CGS498" s="28"/>
      <c r="CGT498" s="28"/>
      <c r="CGU498" s="28"/>
      <c r="CGV498" s="176"/>
      <c r="CGW498" s="195"/>
      <c r="CGX498" s="66"/>
      <c r="CGY498" s="28"/>
      <c r="CGZ498" s="28"/>
      <c r="CHA498" s="28"/>
      <c r="CHB498" s="176"/>
      <c r="CHC498" s="195"/>
      <c r="CHD498" s="66"/>
      <c r="CHE498" s="28"/>
      <c r="CHF498" s="28"/>
      <c r="CHG498" s="28"/>
      <c r="CHH498" s="176"/>
      <c r="CHI498" s="195"/>
      <c r="CHJ498" s="66"/>
      <c r="CHK498" s="28"/>
      <c r="CHL498" s="28"/>
      <c r="CHM498" s="28"/>
      <c r="CHN498" s="176"/>
      <c r="CHO498" s="195"/>
      <c r="CHP498" s="66"/>
      <c r="CHQ498" s="28"/>
      <c r="CHR498" s="28"/>
      <c r="CHS498" s="28"/>
      <c r="CHT498" s="176"/>
      <c r="CHU498" s="195"/>
      <c r="CHV498" s="66"/>
      <c r="CHW498" s="28"/>
      <c r="CHX498" s="28"/>
      <c r="CHY498" s="28"/>
      <c r="CHZ498" s="176"/>
      <c r="CIA498" s="195"/>
      <c r="CIB498" s="66"/>
      <c r="CIC498" s="28"/>
      <c r="CID498" s="28"/>
      <c r="CIE498" s="28"/>
      <c r="CIF498" s="176"/>
      <c r="CIG498" s="195"/>
      <c r="CIH498" s="66"/>
      <c r="CII498" s="28"/>
      <c r="CIJ498" s="28"/>
      <c r="CIK498" s="28"/>
      <c r="CIL498" s="176"/>
      <c r="CIM498" s="195"/>
      <c r="CIN498" s="66"/>
      <c r="CIO498" s="28"/>
      <c r="CIP498" s="28"/>
      <c r="CIQ498" s="28"/>
      <c r="CIR498" s="176"/>
      <c r="CIS498" s="195"/>
      <c r="CIT498" s="66"/>
      <c r="CIU498" s="28"/>
      <c r="CIV498" s="28"/>
      <c r="CIW498" s="28"/>
      <c r="CIX498" s="176"/>
      <c r="CIY498" s="195"/>
      <c r="CIZ498" s="66"/>
      <c r="CJA498" s="28"/>
      <c r="CJB498" s="28"/>
      <c r="CJC498" s="28"/>
      <c r="CJD498" s="176"/>
      <c r="CJE498" s="195"/>
      <c r="CJF498" s="66"/>
      <c r="CJG498" s="28"/>
      <c r="CJH498" s="28"/>
      <c r="CJI498" s="28"/>
      <c r="CJJ498" s="176"/>
      <c r="CJK498" s="195"/>
      <c r="CJL498" s="66"/>
      <c r="CJM498" s="28"/>
      <c r="CJN498" s="28"/>
      <c r="CJO498" s="28"/>
      <c r="CJP498" s="176"/>
      <c r="CJQ498" s="195"/>
      <c r="CJR498" s="66"/>
      <c r="CJS498" s="28"/>
      <c r="CJT498" s="28"/>
      <c r="CJU498" s="28"/>
      <c r="CJV498" s="176"/>
      <c r="CJW498" s="195"/>
      <c r="CJX498" s="66"/>
      <c r="CJY498" s="28"/>
      <c r="CJZ498" s="28"/>
      <c r="CKA498" s="28"/>
      <c r="CKB498" s="176"/>
      <c r="CKC498" s="195"/>
      <c r="CKD498" s="66"/>
      <c r="CKE498" s="28"/>
      <c r="CKF498" s="28"/>
      <c r="CKG498" s="28"/>
      <c r="CKH498" s="176"/>
      <c r="CKI498" s="195"/>
      <c r="CKJ498" s="66"/>
      <c r="CKK498" s="28"/>
      <c r="CKL498" s="28"/>
      <c r="CKM498" s="28"/>
      <c r="CKN498" s="176"/>
      <c r="CKO498" s="195"/>
      <c r="CKP498" s="66"/>
      <c r="CKQ498" s="28"/>
      <c r="CKR498" s="28"/>
      <c r="CKS498" s="28"/>
      <c r="CKT498" s="176"/>
      <c r="CKU498" s="195"/>
      <c r="CKV498" s="66"/>
      <c r="CKW498" s="28"/>
      <c r="CKX498" s="28"/>
      <c r="CKY498" s="28"/>
      <c r="CKZ498" s="176"/>
      <c r="CLA498" s="195"/>
      <c r="CLB498" s="66"/>
      <c r="CLC498" s="28"/>
      <c r="CLD498" s="28"/>
      <c r="CLE498" s="28"/>
      <c r="CLF498" s="176"/>
      <c r="CLG498" s="195"/>
      <c r="CLH498" s="66"/>
      <c r="CLI498" s="28"/>
      <c r="CLJ498" s="28"/>
      <c r="CLK498" s="28"/>
      <c r="CLL498" s="176"/>
      <c r="CLM498" s="195"/>
      <c r="CLN498" s="66"/>
      <c r="CLO498" s="28"/>
      <c r="CLP498" s="28"/>
      <c r="CLQ498" s="28"/>
      <c r="CLR498" s="176"/>
      <c r="CLS498" s="195"/>
      <c r="CLT498" s="66"/>
      <c r="CLU498" s="28"/>
      <c r="CLV498" s="28"/>
      <c r="CLW498" s="28"/>
      <c r="CLX498" s="176"/>
      <c r="CLY498" s="195"/>
      <c r="CLZ498" s="66"/>
      <c r="CMA498" s="28"/>
      <c r="CMB498" s="28"/>
      <c r="CMC498" s="28"/>
      <c r="CMD498" s="176"/>
      <c r="CME498" s="195"/>
      <c r="CMF498" s="66"/>
      <c r="CMG498" s="28"/>
      <c r="CMH498" s="28"/>
      <c r="CMI498" s="28"/>
      <c r="CMJ498" s="176"/>
      <c r="CMK498" s="195"/>
      <c r="CML498" s="66"/>
      <c r="CMM498" s="28"/>
      <c r="CMN498" s="28"/>
      <c r="CMO498" s="28"/>
      <c r="CMP498" s="176"/>
      <c r="CMQ498" s="195"/>
      <c r="CMR498" s="66"/>
      <c r="CMS498" s="28"/>
      <c r="CMT498" s="28"/>
      <c r="CMU498" s="28"/>
      <c r="CMV498" s="176"/>
      <c r="CMW498" s="195"/>
      <c r="CMX498" s="66"/>
      <c r="CMY498" s="28"/>
      <c r="CMZ498" s="28"/>
      <c r="CNA498" s="28"/>
      <c r="CNB498" s="176"/>
      <c r="CNC498" s="195"/>
      <c r="CND498" s="66"/>
      <c r="CNE498" s="28"/>
      <c r="CNF498" s="28"/>
      <c r="CNG498" s="28"/>
      <c r="CNH498" s="176"/>
      <c r="CNI498" s="195"/>
      <c r="CNJ498" s="66"/>
      <c r="CNK498" s="28"/>
      <c r="CNL498" s="28"/>
      <c r="CNM498" s="28"/>
      <c r="CNN498" s="176"/>
      <c r="CNO498" s="195"/>
      <c r="CNP498" s="66"/>
      <c r="CNQ498" s="28"/>
      <c r="CNR498" s="28"/>
      <c r="CNS498" s="28"/>
      <c r="CNT498" s="176"/>
      <c r="CNU498" s="195"/>
      <c r="CNV498" s="66"/>
      <c r="CNW498" s="28"/>
      <c r="CNX498" s="28"/>
      <c r="CNY498" s="28"/>
      <c r="CNZ498" s="176"/>
      <c r="COA498" s="195"/>
      <c r="COB498" s="66"/>
      <c r="COC498" s="28"/>
      <c r="COD498" s="28"/>
      <c r="COE498" s="28"/>
      <c r="COF498" s="176"/>
      <c r="COG498" s="195"/>
      <c r="COH498" s="66"/>
      <c r="COI498" s="28"/>
      <c r="COJ498" s="28"/>
      <c r="COK498" s="28"/>
      <c r="COL498" s="176"/>
      <c r="COM498" s="195"/>
      <c r="CON498" s="66"/>
      <c r="COO498" s="28"/>
      <c r="COP498" s="28"/>
      <c r="COQ498" s="28"/>
      <c r="COR498" s="176"/>
      <c r="COS498" s="195"/>
      <c r="COT498" s="66"/>
      <c r="COU498" s="28"/>
      <c r="COV498" s="28"/>
      <c r="COW498" s="28"/>
      <c r="COX498" s="176"/>
      <c r="COY498" s="195"/>
      <c r="COZ498" s="66"/>
      <c r="CPA498" s="28"/>
      <c r="CPB498" s="28"/>
      <c r="CPC498" s="28"/>
      <c r="CPD498" s="176"/>
      <c r="CPE498" s="195"/>
      <c r="CPF498" s="66"/>
      <c r="CPG498" s="28"/>
      <c r="CPH498" s="28"/>
      <c r="CPI498" s="28"/>
      <c r="CPJ498" s="176"/>
      <c r="CPK498" s="195"/>
      <c r="CPL498" s="66"/>
      <c r="CPM498" s="28"/>
      <c r="CPN498" s="28"/>
      <c r="CPO498" s="28"/>
      <c r="CPP498" s="176"/>
      <c r="CPQ498" s="195"/>
      <c r="CPR498" s="66"/>
      <c r="CPS498" s="28"/>
      <c r="CPT498" s="28"/>
      <c r="CPU498" s="28"/>
      <c r="CPV498" s="176"/>
      <c r="CPW498" s="195"/>
      <c r="CPX498" s="66"/>
      <c r="CPY498" s="28"/>
      <c r="CPZ498" s="28"/>
      <c r="CQA498" s="28"/>
      <c r="CQB498" s="176"/>
      <c r="CQC498" s="195"/>
      <c r="CQD498" s="66"/>
      <c r="CQE498" s="28"/>
      <c r="CQF498" s="28"/>
      <c r="CQG498" s="28"/>
      <c r="CQH498" s="176"/>
      <c r="CQI498" s="195"/>
      <c r="CQJ498" s="66"/>
      <c r="CQK498" s="28"/>
      <c r="CQL498" s="28"/>
      <c r="CQM498" s="28"/>
      <c r="CQN498" s="176"/>
      <c r="CQO498" s="195"/>
      <c r="CQP498" s="66"/>
      <c r="CQQ498" s="28"/>
      <c r="CQR498" s="28"/>
      <c r="CQS498" s="28"/>
      <c r="CQT498" s="176"/>
      <c r="CQU498" s="195"/>
      <c r="CQV498" s="66"/>
      <c r="CQW498" s="28"/>
      <c r="CQX498" s="28"/>
      <c r="CQY498" s="28"/>
      <c r="CQZ498" s="176"/>
      <c r="CRA498" s="195"/>
      <c r="CRB498" s="66"/>
      <c r="CRC498" s="28"/>
      <c r="CRD498" s="28"/>
      <c r="CRE498" s="28"/>
      <c r="CRF498" s="176"/>
      <c r="CRG498" s="195"/>
      <c r="CRH498" s="66"/>
      <c r="CRI498" s="28"/>
      <c r="CRJ498" s="28"/>
      <c r="CRK498" s="28"/>
      <c r="CRL498" s="176"/>
      <c r="CRM498" s="195"/>
      <c r="CRN498" s="66"/>
      <c r="CRO498" s="28"/>
      <c r="CRP498" s="28"/>
      <c r="CRQ498" s="28"/>
      <c r="CRR498" s="176"/>
      <c r="CRS498" s="195"/>
      <c r="CRT498" s="66"/>
      <c r="CRU498" s="28"/>
      <c r="CRV498" s="28"/>
      <c r="CRW498" s="28"/>
      <c r="CRX498" s="176"/>
      <c r="CRY498" s="195"/>
      <c r="CRZ498" s="66"/>
      <c r="CSA498" s="28"/>
      <c r="CSB498" s="28"/>
      <c r="CSC498" s="28"/>
      <c r="CSD498" s="176"/>
      <c r="CSE498" s="195"/>
      <c r="CSF498" s="66"/>
      <c r="CSG498" s="28"/>
      <c r="CSH498" s="28"/>
      <c r="CSI498" s="28"/>
      <c r="CSJ498" s="176"/>
      <c r="CSK498" s="195"/>
      <c r="CSL498" s="66"/>
      <c r="CSM498" s="28"/>
      <c r="CSN498" s="28"/>
      <c r="CSO498" s="28"/>
      <c r="CSP498" s="176"/>
      <c r="CSQ498" s="195"/>
      <c r="CSR498" s="66"/>
      <c r="CSS498" s="28"/>
      <c r="CST498" s="28"/>
      <c r="CSU498" s="28"/>
      <c r="CSV498" s="176"/>
      <c r="CSW498" s="195"/>
      <c r="CSX498" s="66"/>
      <c r="CSY498" s="28"/>
      <c r="CSZ498" s="28"/>
      <c r="CTA498" s="28"/>
      <c r="CTB498" s="176"/>
      <c r="CTC498" s="195"/>
      <c r="CTD498" s="66"/>
      <c r="CTE498" s="28"/>
      <c r="CTF498" s="28"/>
      <c r="CTG498" s="28"/>
      <c r="CTH498" s="176"/>
      <c r="CTI498" s="195"/>
      <c r="CTJ498" s="66"/>
      <c r="CTK498" s="28"/>
      <c r="CTL498" s="28"/>
      <c r="CTM498" s="28"/>
      <c r="CTN498" s="176"/>
      <c r="CTO498" s="195"/>
      <c r="CTP498" s="66"/>
      <c r="CTQ498" s="28"/>
      <c r="CTR498" s="28"/>
      <c r="CTS498" s="28"/>
      <c r="CTT498" s="176"/>
      <c r="CTU498" s="195"/>
      <c r="CTV498" s="66"/>
      <c r="CTW498" s="28"/>
      <c r="CTX498" s="28"/>
      <c r="CTY498" s="28"/>
      <c r="CTZ498" s="176"/>
      <c r="CUA498" s="195"/>
      <c r="CUB498" s="66"/>
      <c r="CUC498" s="28"/>
      <c r="CUD498" s="28"/>
      <c r="CUE498" s="28"/>
      <c r="CUF498" s="176"/>
      <c r="CUG498" s="195"/>
      <c r="CUH498" s="66"/>
      <c r="CUI498" s="28"/>
      <c r="CUJ498" s="28"/>
      <c r="CUK498" s="28"/>
      <c r="CUL498" s="176"/>
      <c r="CUM498" s="195"/>
      <c r="CUN498" s="66"/>
      <c r="CUO498" s="28"/>
      <c r="CUP498" s="28"/>
      <c r="CUQ498" s="28"/>
      <c r="CUR498" s="176"/>
      <c r="CUS498" s="195"/>
      <c r="CUT498" s="66"/>
      <c r="CUU498" s="28"/>
      <c r="CUV498" s="28"/>
      <c r="CUW498" s="28"/>
      <c r="CUX498" s="176"/>
      <c r="CUY498" s="195"/>
      <c r="CUZ498" s="66"/>
      <c r="CVA498" s="28"/>
      <c r="CVB498" s="28"/>
      <c r="CVC498" s="28"/>
      <c r="CVD498" s="176"/>
      <c r="CVE498" s="195"/>
      <c r="CVF498" s="66"/>
      <c r="CVG498" s="28"/>
      <c r="CVH498" s="28"/>
      <c r="CVI498" s="28"/>
      <c r="CVJ498" s="176"/>
      <c r="CVK498" s="195"/>
      <c r="CVL498" s="66"/>
      <c r="CVM498" s="28"/>
      <c r="CVN498" s="28"/>
      <c r="CVO498" s="28"/>
      <c r="CVP498" s="176"/>
      <c r="CVQ498" s="195"/>
      <c r="CVR498" s="66"/>
      <c r="CVS498" s="28"/>
      <c r="CVT498" s="28"/>
      <c r="CVU498" s="28"/>
      <c r="CVV498" s="176"/>
      <c r="CVW498" s="195"/>
      <c r="CVX498" s="66"/>
      <c r="CVY498" s="28"/>
      <c r="CVZ498" s="28"/>
      <c r="CWA498" s="28"/>
      <c r="CWB498" s="176"/>
      <c r="CWC498" s="195"/>
      <c r="CWD498" s="66"/>
      <c r="CWE498" s="28"/>
      <c r="CWF498" s="28"/>
      <c r="CWG498" s="28"/>
      <c r="CWH498" s="176"/>
      <c r="CWI498" s="195"/>
      <c r="CWJ498" s="66"/>
      <c r="CWK498" s="28"/>
      <c r="CWL498" s="28"/>
      <c r="CWM498" s="28"/>
      <c r="CWN498" s="176"/>
      <c r="CWO498" s="195"/>
      <c r="CWP498" s="66"/>
      <c r="CWQ498" s="28"/>
      <c r="CWR498" s="28"/>
      <c r="CWS498" s="28"/>
      <c r="CWT498" s="176"/>
      <c r="CWU498" s="195"/>
      <c r="CWV498" s="66"/>
      <c r="CWW498" s="28"/>
      <c r="CWX498" s="28"/>
      <c r="CWY498" s="28"/>
      <c r="CWZ498" s="176"/>
      <c r="CXA498" s="195"/>
      <c r="CXB498" s="66"/>
      <c r="CXC498" s="28"/>
      <c r="CXD498" s="28"/>
      <c r="CXE498" s="28"/>
      <c r="CXF498" s="176"/>
      <c r="CXG498" s="195"/>
      <c r="CXH498" s="66"/>
      <c r="CXI498" s="28"/>
      <c r="CXJ498" s="28"/>
      <c r="CXK498" s="28"/>
      <c r="CXL498" s="176"/>
      <c r="CXM498" s="195"/>
      <c r="CXN498" s="66"/>
      <c r="CXO498" s="28"/>
      <c r="CXP498" s="28"/>
      <c r="CXQ498" s="28"/>
      <c r="CXR498" s="176"/>
      <c r="CXS498" s="195"/>
      <c r="CXT498" s="66"/>
      <c r="CXU498" s="28"/>
      <c r="CXV498" s="28"/>
      <c r="CXW498" s="28"/>
      <c r="CXX498" s="176"/>
      <c r="CXY498" s="195"/>
      <c r="CXZ498" s="66"/>
      <c r="CYA498" s="28"/>
      <c r="CYB498" s="28"/>
      <c r="CYC498" s="28"/>
      <c r="CYD498" s="176"/>
      <c r="CYE498" s="195"/>
      <c r="CYF498" s="66"/>
      <c r="CYG498" s="28"/>
      <c r="CYH498" s="28"/>
      <c r="CYI498" s="28"/>
      <c r="CYJ498" s="176"/>
      <c r="CYK498" s="195"/>
      <c r="CYL498" s="66"/>
      <c r="CYM498" s="28"/>
      <c r="CYN498" s="28"/>
      <c r="CYO498" s="28"/>
      <c r="CYP498" s="176"/>
      <c r="CYQ498" s="195"/>
      <c r="CYR498" s="66"/>
      <c r="CYS498" s="28"/>
      <c r="CYT498" s="28"/>
      <c r="CYU498" s="28"/>
      <c r="CYV498" s="176"/>
      <c r="CYW498" s="195"/>
      <c r="CYX498" s="66"/>
      <c r="CYY498" s="28"/>
      <c r="CYZ498" s="28"/>
      <c r="CZA498" s="28"/>
      <c r="CZB498" s="176"/>
      <c r="CZC498" s="195"/>
      <c r="CZD498" s="66"/>
      <c r="CZE498" s="28"/>
      <c r="CZF498" s="28"/>
      <c r="CZG498" s="28"/>
      <c r="CZH498" s="176"/>
      <c r="CZI498" s="195"/>
      <c r="CZJ498" s="66"/>
      <c r="CZK498" s="28"/>
      <c r="CZL498" s="28"/>
      <c r="CZM498" s="28"/>
      <c r="CZN498" s="176"/>
      <c r="CZO498" s="195"/>
      <c r="CZP498" s="66"/>
      <c r="CZQ498" s="28"/>
      <c r="CZR498" s="28"/>
      <c r="CZS498" s="28"/>
      <c r="CZT498" s="176"/>
      <c r="CZU498" s="195"/>
      <c r="CZV498" s="66"/>
      <c r="CZW498" s="28"/>
      <c r="CZX498" s="28"/>
      <c r="CZY498" s="28"/>
      <c r="CZZ498" s="176"/>
      <c r="DAA498" s="195"/>
      <c r="DAB498" s="66"/>
      <c r="DAC498" s="28"/>
      <c r="DAD498" s="28"/>
      <c r="DAE498" s="28"/>
      <c r="DAF498" s="176"/>
      <c r="DAG498" s="195"/>
      <c r="DAH498" s="66"/>
      <c r="DAI498" s="28"/>
      <c r="DAJ498" s="28"/>
      <c r="DAK498" s="28"/>
      <c r="DAL498" s="176"/>
      <c r="DAM498" s="195"/>
      <c r="DAN498" s="66"/>
      <c r="DAO498" s="28"/>
      <c r="DAP498" s="28"/>
      <c r="DAQ498" s="28"/>
      <c r="DAR498" s="176"/>
      <c r="DAS498" s="195"/>
      <c r="DAT498" s="66"/>
      <c r="DAU498" s="28"/>
      <c r="DAV498" s="28"/>
      <c r="DAW498" s="28"/>
      <c r="DAX498" s="176"/>
      <c r="DAY498" s="195"/>
      <c r="DAZ498" s="66"/>
      <c r="DBA498" s="28"/>
      <c r="DBB498" s="28"/>
      <c r="DBC498" s="28"/>
      <c r="DBD498" s="176"/>
      <c r="DBE498" s="195"/>
      <c r="DBF498" s="66"/>
      <c r="DBG498" s="28"/>
      <c r="DBH498" s="28"/>
      <c r="DBI498" s="28"/>
      <c r="DBJ498" s="176"/>
      <c r="DBK498" s="195"/>
      <c r="DBL498" s="66"/>
      <c r="DBM498" s="28"/>
      <c r="DBN498" s="28"/>
      <c r="DBO498" s="28"/>
      <c r="DBP498" s="176"/>
      <c r="DBQ498" s="195"/>
      <c r="DBR498" s="66"/>
      <c r="DBS498" s="28"/>
      <c r="DBT498" s="28"/>
      <c r="DBU498" s="28"/>
      <c r="DBV498" s="176"/>
      <c r="DBW498" s="195"/>
      <c r="DBX498" s="66"/>
      <c r="DBY498" s="28"/>
      <c r="DBZ498" s="28"/>
      <c r="DCA498" s="28"/>
      <c r="DCB498" s="176"/>
      <c r="DCC498" s="195"/>
      <c r="DCD498" s="66"/>
      <c r="DCE498" s="28"/>
      <c r="DCF498" s="28"/>
      <c r="DCG498" s="28"/>
      <c r="DCH498" s="176"/>
      <c r="DCI498" s="195"/>
      <c r="DCJ498" s="66"/>
      <c r="DCK498" s="28"/>
      <c r="DCL498" s="28"/>
      <c r="DCM498" s="28"/>
      <c r="DCN498" s="176"/>
      <c r="DCO498" s="195"/>
      <c r="DCP498" s="66"/>
      <c r="DCQ498" s="28"/>
      <c r="DCR498" s="28"/>
      <c r="DCS498" s="28"/>
      <c r="DCT498" s="176"/>
      <c r="DCU498" s="195"/>
      <c r="DCV498" s="66"/>
      <c r="DCW498" s="28"/>
      <c r="DCX498" s="28"/>
      <c r="DCY498" s="28"/>
      <c r="DCZ498" s="176"/>
      <c r="DDA498" s="195"/>
      <c r="DDB498" s="66"/>
      <c r="DDC498" s="28"/>
      <c r="DDD498" s="28"/>
      <c r="DDE498" s="28"/>
      <c r="DDF498" s="176"/>
      <c r="DDG498" s="195"/>
      <c r="DDH498" s="66"/>
      <c r="DDI498" s="28"/>
      <c r="DDJ498" s="28"/>
      <c r="DDK498" s="28"/>
      <c r="DDL498" s="176"/>
      <c r="DDM498" s="195"/>
      <c r="DDN498" s="66"/>
      <c r="DDO498" s="28"/>
      <c r="DDP498" s="28"/>
      <c r="DDQ498" s="28"/>
      <c r="DDR498" s="176"/>
      <c r="DDS498" s="195"/>
      <c r="DDT498" s="66"/>
      <c r="DDU498" s="28"/>
      <c r="DDV498" s="28"/>
      <c r="DDW498" s="28"/>
      <c r="DDX498" s="176"/>
      <c r="DDY498" s="195"/>
      <c r="DDZ498" s="66"/>
      <c r="DEA498" s="28"/>
      <c r="DEB498" s="28"/>
      <c r="DEC498" s="28"/>
      <c r="DED498" s="176"/>
      <c r="DEE498" s="195"/>
      <c r="DEF498" s="66"/>
      <c r="DEG498" s="28"/>
      <c r="DEH498" s="28"/>
      <c r="DEI498" s="28"/>
      <c r="DEJ498" s="176"/>
      <c r="DEK498" s="195"/>
      <c r="DEL498" s="66"/>
      <c r="DEM498" s="28"/>
      <c r="DEN498" s="28"/>
      <c r="DEO498" s="28"/>
      <c r="DEP498" s="176"/>
      <c r="DEQ498" s="195"/>
      <c r="DER498" s="66"/>
      <c r="DES498" s="28"/>
      <c r="DET498" s="28"/>
      <c r="DEU498" s="28"/>
      <c r="DEV498" s="176"/>
      <c r="DEW498" s="195"/>
      <c r="DEX498" s="66"/>
      <c r="DEY498" s="28"/>
      <c r="DEZ498" s="28"/>
      <c r="DFA498" s="28"/>
      <c r="DFB498" s="176"/>
      <c r="DFC498" s="195"/>
      <c r="DFD498" s="66"/>
      <c r="DFE498" s="28"/>
      <c r="DFF498" s="28"/>
      <c r="DFG498" s="28"/>
      <c r="DFH498" s="176"/>
      <c r="DFI498" s="195"/>
      <c r="DFJ498" s="66"/>
      <c r="DFK498" s="28"/>
      <c r="DFL498" s="28"/>
      <c r="DFM498" s="28"/>
      <c r="DFN498" s="176"/>
      <c r="DFO498" s="195"/>
      <c r="DFP498" s="66"/>
      <c r="DFQ498" s="28"/>
      <c r="DFR498" s="28"/>
      <c r="DFS498" s="28"/>
      <c r="DFT498" s="176"/>
      <c r="DFU498" s="195"/>
      <c r="DFV498" s="66"/>
      <c r="DFW498" s="28"/>
      <c r="DFX498" s="28"/>
      <c r="DFY498" s="28"/>
      <c r="DFZ498" s="176"/>
      <c r="DGA498" s="195"/>
      <c r="DGB498" s="66"/>
      <c r="DGC498" s="28"/>
      <c r="DGD498" s="28"/>
      <c r="DGE498" s="28"/>
      <c r="DGF498" s="176"/>
      <c r="DGG498" s="195"/>
      <c r="DGH498" s="66"/>
      <c r="DGI498" s="28"/>
      <c r="DGJ498" s="28"/>
      <c r="DGK498" s="28"/>
      <c r="DGL498" s="176"/>
      <c r="DGM498" s="195"/>
      <c r="DGN498" s="66"/>
      <c r="DGO498" s="28"/>
      <c r="DGP498" s="28"/>
      <c r="DGQ498" s="28"/>
      <c r="DGR498" s="176"/>
      <c r="DGS498" s="195"/>
      <c r="DGT498" s="66"/>
      <c r="DGU498" s="28"/>
      <c r="DGV498" s="28"/>
      <c r="DGW498" s="28"/>
      <c r="DGX498" s="176"/>
      <c r="DGY498" s="195"/>
      <c r="DGZ498" s="66"/>
      <c r="DHA498" s="28"/>
      <c r="DHB498" s="28"/>
      <c r="DHC498" s="28"/>
      <c r="DHD498" s="176"/>
      <c r="DHE498" s="195"/>
      <c r="DHF498" s="66"/>
      <c r="DHG498" s="28"/>
      <c r="DHH498" s="28"/>
      <c r="DHI498" s="28"/>
      <c r="DHJ498" s="176"/>
      <c r="DHK498" s="195"/>
      <c r="DHL498" s="66"/>
      <c r="DHM498" s="28"/>
      <c r="DHN498" s="28"/>
      <c r="DHO498" s="28"/>
      <c r="DHP498" s="176"/>
      <c r="DHQ498" s="195"/>
      <c r="DHR498" s="66"/>
      <c r="DHS498" s="28"/>
      <c r="DHT498" s="28"/>
      <c r="DHU498" s="28"/>
      <c r="DHV498" s="176"/>
      <c r="DHW498" s="195"/>
      <c r="DHX498" s="66"/>
      <c r="DHY498" s="28"/>
      <c r="DHZ498" s="28"/>
      <c r="DIA498" s="28"/>
      <c r="DIB498" s="176"/>
      <c r="DIC498" s="195"/>
      <c r="DID498" s="66"/>
      <c r="DIE498" s="28"/>
      <c r="DIF498" s="28"/>
      <c r="DIG498" s="28"/>
      <c r="DIH498" s="176"/>
      <c r="DII498" s="195"/>
      <c r="DIJ498" s="66"/>
      <c r="DIK498" s="28"/>
      <c r="DIL498" s="28"/>
      <c r="DIM498" s="28"/>
      <c r="DIN498" s="176"/>
      <c r="DIO498" s="195"/>
      <c r="DIP498" s="66"/>
      <c r="DIQ498" s="28"/>
      <c r="DIR498" s="28"/>
      <c r="DIS498" s="28"/>
      <c r="DIT498" s="176"/>
      <c r="DIU498" s="195"/>
      <c r="DIV498" s="66"/>
      <c r="DIW498" s="28"/>
      <c r="DIX498" s="28"/>
      <c r="DIY498" s="28"/>
      <c r="DIZ498" s="176"/>
      <c r="DJA498" s="195"/>
      <c r="DJB498" s="66"/>
      <c r="DJC498" s="28"/>
      <c r="DJD498" s="28"/>
      <c r="DJE498" s="28"/>
      <c r="DJF498" s="176"/>
      <c r="DJG498" s="195"/>
      <c r="DJH498" s="66"/>
      <c r="DJI498" s="28"/>
      <c r="DJJ498" s="28"/>
      <c r="DJK498" s="28"/>
      <c r="DJL498" s="176"/>
      <c r="DJM498" s="195"/>
      <c r="DJN498" s="66"/>
      <c r="DJO498" s="28"/>
      <c r="DJP498" s="28"/>
      <c r="DJQ498" s="28"/>
      <c r="DJR498" s="176"/>
      <c r="DJS498" s="195"/>
      <c r="DJT498" s="66"/>
      <c r="DJU498" s="28"/>
      <c r="DJV498" s="28"/>
      <c r="DJW498" s="28"/>
      <c r="DJX498" s="176"/>
      <c r="DJY498" s="195"/>
      <c r="DJZ498" s="66"/>
      <c r="DKA498" s="28"/>
      <c r="DKB498" s="28"/>
      <c r="DKC498" s="28"/>
      <c r="DKD498" s="176"/>
      <c r="DKE498" s="195"/>
      <c r="DKF498" s="66"/>
      <c r="DKG498" s="28"/>
      <c r="DKH498" s="28"/>
      <c r="DKI498" s="28"/>
      <c r="DKJ498" s="176"/>
      <c r="DKK498" s="195"/>
      <c r="DKL498" s="66"/>
      <c r="DKM498" s="28"/>
      <c r="DKN498" s="28"/>
      <c r="DKO498" s="28"/>
      <c r="DKP498" s="176"/>
      <c r="DKQ498" s="195"/>
      <c r="DKR498" s="66"/>
      <c r="DKS498" s="28"/>
      <c r="DKT498" s="28"/>
      <c r="DKU498" s="28"/>
      <c r="DKV498" s="176"/>
      <c r="DKW498" s="195"/>
      <c r="DKX498" s="66"/>
      <c r="DKY498" s="28"/>
      <c r="DKZ498" s="28"/>
      <c r="DLA498" s="28"/>
      <c r="DLB498" s="176"/>
      <c r="DLC498" s="195"/>
      <c r="DLD498" s="66"/>
      <c r="DLE498" s="28"/>
      <c r="DLF498" s="28"/>
      <c r="DLG498" s="28"/>
      <c r="DLH498" s="176"/>
      <c r="DLI498" s="195"/>
      <c r="DLJ498" s="66"/>
      <c r="DLK498" s="28"/>
      <c r="DLL498" s="28"/>
      <c r="DLM498" s="28"/>
      <c r="DLN498" s="176"/>
      <c r="DLO498" s="195"/>
      <c r="DLP498" s="66"/>
      <c r="DLQ498" s="28"/>
      <c r="DLR498" s="28"/>
      <c r="DLS498" s="28"/>
      <c r="DLT498" s="176"/>
      <c r="DLU498" s="195"/>
      <c r="DLV498" s="66"/>
      <c r="DLW498" s="28"/>
      <c r="DLX498" s="28"/>
      <c r="DLY498" s="28"/>
      <c r="DLZ498" s="176"/>
      <c r="DMA498" s="195"/>
      <c r="DMB498" s="66"/>
      <c r="DMC498" s="28"/>
      <c r="DMD498" s="28"/>
      <c r="DME498" s="28"/>
      <c r="DMF498" s="176"/>
      <c r="DMG498" s="195"/>
      <c r="DMH498" s="66"/>
      <c r="DMI498" s="28"/>
      <c r="DMJ498" s="28"/>
      <c r="DMK498" s="28"/>
      <c r="DML498" s="176"/>
      <c r="DMM498" s="195"/>
      <c r="DMN498" s="66"/>
      <c r="DMO498" s="28"/>
      <c r="DMP498" s="28"/>
      <c r="DMQ498" s="28"/>
      <c r="DMR498" s="176"/>
      <c r="DMS498" s="195"/>
      <c r="DMT498" s="66"/>
      <c r="DMU498" s="28"/>
      <c r="DMV498" s="28"/>
      <c r="DMW498" s="28"/>
      <c r="DMX498" s="176"/>
      <c r="DMY498" s="195"/>
      <c r="DMZ498" s="66"/>
      <c r="DNA498" s="28"/>
      <c r="DNB498" s="28"/>
      <c r="DNC498" s="28"/>
      <c r="DND498" s="176"/>
      <c r="DNE498" s="195"/>
      <c r="DNF498" s="66"/>
      <c r="DNG498" s="28"/>
      <c r="DNH498" s="28"/>
      <c r="DNI498" s="28"/>
      <c r="DNJ498" s="176"/>
      <c r="DNK498" s="195"/>
      <c r="DNL498" s="66"/>
      <c r="DNM498" s="28"/>
      <c r="DNN498" s="28"/>
      <c r="DNO498" s="28"/>
      <c r="DNP498" s="176"/>
      <c r="DNQ498" s="195"/>
      <c r="DNR498" s="66"/>
      <c r="DNS498" s="28"/>
      <c r="DNT498" s="28"/>
      <c r="DNU498" s="28"/>
      <c r="DNV498" s="176"/>
      <c r="DNW498" s="195"/>
      <c r="DNX498" s="66"/>
      <c r="DNY498" s="28"/>
      <c r="DNZ498" s="28"/>
      <c r="DOA498" s="28"/>
      <c r="DOB498" s="176"/>
      <c r="DOC498" s="195"/>
      <c r="DOD498" s="66"/>
      <c r="DOE498" s="28"/>
      <c r="DOF498" s="28"/>
      <c r="DOG498" s="28"/>
      <c r="DOH498" s="176"/>
      <c r="DOI498" s="195"/>
      <c r="DOJ498" s="66"/>
      <c r="DOK498" s="28"/>
      <c r="DOL498" s="28"/>
      <c r="DOM498" s="28"/>
      <c r="DON498" s="176"/>
      <c r="DOO498" s="195"/>
      <c r="DOP498" s="66"/>
      <c r="DOQ498" s="28"/>
      <c r="DOR498" s="28"/>
      <c r="DOS498" s="28"/>
      <c r="DOT498" s="176"/>
      <c r="DOU498" s="195"/>
      <c r="DOV498" s="66"/>
      <c r="DOW498" s="28"/>
      <c r="DOX498" s="28"/>
      <c r="DOY498" s="28"/>
      <c r="DOZ498" s="176"/>
      <c r="DPA498" s="195"/>
      <c r="DPB498" s="66"/>
      <c r="DPC498" s="28"/>
      <c r="DPD498" s="28"/>
      <c r="DPE498" s="28"/>
      <c r="DPF498" s="176"/>
      <c r="DPG498" s="195"/>
      <c r="DPH498" s="66"/>
      <c r="DPI498" s="28"/>
      <c r="DPJ498" s="28"/>
      <c r="DPK498" s="28"/>
      <c r="DPL498" s="176"/>
      <c r="DPM498" s="195"/>
      <c r="DPN498" s="66"/>
      <c r="DPO498" s="28"/>
      <c r="DPP498" s="28"/>
      <c r="DPQ498" s="28"/>
      <c r="DPR498" s="176"/>
      <c r="DPS498" s="195"/>
      <c r="DPT498" s="66"/>
      <c r="DPU498" s="28"/>
      <c r="DPV498" s="28"/>
      <c r="DPW498" s="28"/>
      <c r="DPX498" s="176"/>
      <c r="DPY498" s="195"/>
      <c r="DPZ498" s="66"/>
      <c r="DQA498" s="28"/>
      <c r="DQB498" s="28"/>
      <c r="DQC498" s="28"/>
      <c r="DQD498" s="176"/>
      <c r="DQE498" s="195"/>
      <c r="DQF498" s="66"/>
      <c r="DQG498" s="28"/>
      <c r="DQH498" s="28"/>
      <c r="DQI498" s="28"/>
      <c r="DQJ498" s="176"/>
      <c r="DQK498" s="195"/>
      <c r="DQL498" s="66"/>
      <c r="DQM498" s="28"/>
      <c r="DQN498" s="28"/>
      <c r="DQO498" s="28"/>
      <c r="DQP498" s="176"/>
      <c r="DQQ498" s="195"/>
      <c r="DQR498" s="66"/>
      <c r="DQS498" s="28"/>
      <c r="DQT498" s="28"/>
      <c r="DQU498" s="28"/>
      <c r="DQV498" s="176"/>
      <c r="DQW498" s="195"/>
      <c r="DQX498" s="66"/>
      <c r="DQY498" s="28"/>
      <c r="DQZ498" s="28"/>
      <c r="DRA498" s="28"/>
      <c r="DRB498" s="176"/>
      <c r="DRC498" s="195"/>
      <c r="DRD498" s="66"/>
      <c r="DRE498" s="28"/>
      <c r="DRF498" s="28"/>
      <c r="DRG498" s="28"/>
      <c r="DRH498" s="176"/>
      <c r="DRI498" s="195"/>
      <c r="DRJ498" s="66"/>
      <c r="DRK498" s="28"/>
      <c r="DRL498" s="28"/>
      <c r="DRM498" s="28"/>
      <c r="DRN498" s="176"/>
      <c r="DRO498" s="195"/>
      <c r="DRP498" s="66"/>
      <c r="DRQ498" s="28"/>
      <c r="DRR498" s="28"/>
      <c r="DRS498" s="28"/>
      <c r="DRT498" s="176"/>
      <c r="DRU498" s="195"/>
      <c r="DRV498" s="66"/>
      <c r="DRW498" s="28"/>
      <c r="DRX498" s="28"/>
      <c r="DRY498" s="28"/>
      <c r="DRZ498" s="176"/>
      <c r="DSA498" s="195"/>
      <c r="DSB498" s="66"/>
      <c r="DSC498" s="28"/>
      <c r="DSD498" s="28"/>
      <c r="DSE498" s="28"/>
      <c r="DSF498" s="176"/>
      <c r="DSG498" s="195"/>
      <c r="DSH498" s="66"/>
      <c r="DSI498" s="28"/>
      <c r="DSJ498" s="28"/>
      <c r="DSK498" s="28"/>
      <c r="DSL498" s="176"/>
      <c r="DSM498" s="195"/>
      <c r="DSN498" s="66"/>
      <c r="DSO498" s="28"/>
      <c r="DSP498" s="28"/>
      <c r="DSQ498" s="28"/>
      <c r="DSR498" s="176"/>
      <c r="DSS498" s="195"/>
      <c r="DST498" s="66"/>
      <c r="DSU498" s="28"/>
      <c r="DSV498" s="28"/>
      <c r="DSW498" s="28"/>
      <c r="DSX498" s="176"/>
      <c r="DSY498" s="195"/>
      <c r="DSZ498" s="66"/>
      <c r="DTA498" s="28"/>
      <c r="DTB498" s="28"/>
      <c r="DTC498" s="28"/>
      <c r="DTD498" s="176"/>
      <c r="DTE498" s="195"/>
      <c r="DTF498" s="66"/>
      <c r="DTG498" s="28"/>
      <c r="DTH498" s="28"/>
      <c r="DTI498" s="28"/>
      <c r="DTJ498" s="176"/>
      <c r="DTK498" s="195"/>
      <c r="DTL498" s="66"/>
      <c r="DTM498" s="28"/>
      <c r="DTN498" s="28"/>
      <c r="DTO498" s="28"/>
      <c r="DTP498" s="176"/>
      <c r="DTQ498" s="195"/>
      <c r="DTR498" s="66"/>
      <c r="DTS498" s="28"/>
      <c r="DTT498" s="28"/>
      <c r="DTU498" s="28"/>
      <c r="DTV498" s="176"/>
      <c r="DTW498" s="195"/>
      <c r="DTX498" s="66"/>
      <c r="DTY498" s="28"/>
      <c r="DTZ498" s="28"/>
      <c r="DUA498" s="28"/>
      <c r="DUB498" s="176"/>
      <c r="DUC498" s="195"/>
      <c r="DUD498" s="66"/>
      <c r="DUE498" s="28"/>
      <c r="DUF498" s="28"/>
      <c r="DUG498" s="28"/>
      <c r="DUH498" s="176"/>
      <c r="DUI498" s="195"/>
      <c r="DUJ498" s="66"/>
      <c r="DUK498" s="28"/>
      <c r="DUL498" s="28"/>
      <c r="DUM498" s="28"/>
      <c r="DUN498" s="176"/>
      <c r="DUO498" s="195"/>
      <c r="DUP498" s="66"/>
      <c r="DUQ498" s="28"/>
      <c r="DUR498" s="28"/>
      <c r="DUS498" s="28"/>
      <c r="DUT498" s="176"/>
      <c r="DUU498" s="195"/>
      <c r="DUV498" s="66"/>
      <c r="DUW498" s="28"/>
      <c r="DUX498" s="28"/>
      <c r="DUY498" s="28"/>
      <c r="DUZ498" s="176"/>
      <c r="DVA498" s="195"/>
      <c r="DVB498" s="66"/>
      <c r="DVC498" s="28"/>
      <c r="DVD498" s="28"/>
      <c r="DVE498" s="28"/>
      <c r="DVF498" s="176"/>
      <c r="DVG498" s="195"/>
      <c r="DVH498" s="66"/>
      <c r="DVI498" s="28"/>
      <c r="DVJ498" s="28"/>
      <c r="DVK498" s="28"/>
      <c r="DVL498" s="176"/>
      <c r="DVM498" s="195"/>
      <c r="DVN498" s="66"/>
      <c r="DVO498" s="28"/>
      <c r="DVP498" s="28"/>
      <c r="DVQ498" s="28"/>
      <c r="DVR498" s="176"/>
      <c r="DVS498" s="195"/>
      <c r="DVT498" s="66"/>
      <c r="DVU498" s="28"/>
      <c r="DVV498" s="28"/>
      <c r="DVW498" s="28"/>
      <c r="DVX498" s="176"/>
      <c r="DVY498" s="195"/>
      <c r="DVZ498" s="66"/>
      <c r="DWA498" s="28"/>
      <c r="DWB498" s="28"/>
      <c r="DWC498" s="28"/>
      <c r="DWD498" s="176"/>
      <c r="DWE498" s="195"/>
      <c r="DWF498" s="66"/>
      <c r="DWG498" s="28"/>
      <c r="DWH498" s="28"/>
      <c r="DWI498" s="28"/>
      <c r="DWJ498" s="176"/>
      <c r="DWK498" s="195"/>
      <c r="DWL498" s="66"/>
      <c r="DWM498" s="28"/>
      <c r="DWN498" s="28"/>
      <c r="DWO498" s="28"/>
      <c r="DWP498" s="176"/>
      <c r="DWQ498" s="195"/>
      <c r="DWR498" s="66"/>
      <c r="DWS498" s="28"/>
      <c r="DWT498" s="28"/>
      <c r="DWU498" s="28"/>
      <c r="DWV498" s="176"/>
      <c r="DWW498" s="195"/>
      <c r="DWX498" s="66"/>
      <c r="DWY498" s="28"/>
      <c r="DWZ498" s="28"/>
      <c r="DXA498" s="28"/>
      <c r="DXB498" s="176"/>
      <c r="DXC498" s="195"/>
      <c r="DXD498" s="66"/>
      <c r="DXE498" s="28"/>
      <c r="DXF498" s="28"/>
      <c r="DXG498" s="28"/>
      <c r="DXH498" s="176"/>
      <c r="DXI498" s="195"/>
      <c r="DXJ498" s="66"/>
      <c r="DXK498" s="28"/>
      <c r="DXL498" s="28"/>
      <c r="DXM498" s="28"/>
      <c r="DXN498" s="176"/>
      <c r="DXO498" s="195"/>
      <c r="DXP498" s="66"/>
      <c r="DXQ498" s="28"/>
      <c r="DXR498" s="28"/>
      <c r="DXS498" s="28"/>
      <c r="DXT498" s="176"/>
      <c r="DXU498" s="195"/>
      <c r="DXV498" s="66"/>
      <c r="DXW498" s="28"/>
      <c r="DXX498" s="28"/>
      <c r="DXY498" s="28"/>
      <c r="DXZ498" s="176"/>
      <c r="DYA498" s="195"/>
      <c r="DYB498" s="66"/>
      <c r="DYC498" s="28"/>
      <c r="DYD498" s="28"/>
      <c r="DYE498" s="28"/>
      <c r="DYF498" s="176"/>
      <c r="DYG498" s="195"/>
      <c r="DYH498" s="66"/>
      <c r="DYI498" s="28"/>
      <c r="DYJ498" s="28"/>
      <c r="DYK498" s="28"/>
      <c r="DYL498" s="176"/>
      <c r="DYM498" s="195"/>
      <c r="DYN498" s="66"/>
      <c r="DYO498" s="28"/>
      <c r="DYP498" s="28"/>
      <c r="DYQ498" s="28"/>
      <c r="DYR498" s="176"/>
      <c r="DYS498" s="195"/>
      <c r="DYT498" s="66"/>
      <c r="DYU498" s="28"/>
      <c r="DYV498" s="28"/>
      <c r="DYW498" s="28"/>
      <c r="DYX498" s="176"/>
      <c r="DYY498" s="195"/>
      <c r="DYZ498" s="66"/>
      <c r="DZA498" s="28"/>
      <c r="DZB498" s="28"/>
      <c r="DZC498" s="28"/>
      <c r="DZD498" s="176"/>
      <c r="DZE498" s="195"/>
      <c r="DZF498" s="66"/>
      <c r="DZG498" s="28"/>
      <c r="DZH498" s="28"/>
      <c r="DZI498" s="28"/>
      <c r="DZJ498" s="176"/>
      <c r="DZK498" s="195"/>
      <c r="DZL498" s="66"/>
      <c r="DZM498" s="28"/>
      <c r="DZN498" s="28"/>
      <c r="DZO498" s="28"/>
      <c r="DZP498" s="176"/>
      <c r="DZQ498" s="195"/>
      <c r="DZR498" s="66"/>
      <c r="DZS498" s="28"/>
      <c r="DZT498" s="28"/>
      <c r="DZU498" s="28"/>
      <c r="DZV498" s="176"/>
      <c r="DZW498" s="195"/>
      <c r="DZX498" s="66"/>
      <c r="DZY498" s="28"/>
      <c r="DZZ498" s="28"/>
      <c r="EAA498" s="28"/>
      <c r="EAB498" s="176"/>
      <c r="EAC498" s="195"/>
      <c r="EAD498" s="66"/>
      <c r="EAE498" s="28"/>
      <c r="EAF498" s="28"/>
      <c r="EAG498" s="28"/>
      <c r="EAH498" s="176"/>
      <c r="EAI498" s="195"/>
      <c r="EAJ498" s="66"/>
      <c r="EAK498" s="28"/>
      <c r="EAL498" s="28"/>
      <c r="EAM498" s="28"/>
      <c r="EAN498" s="176"/>
      <c r="EAO498" s="195"/>
      <c r="EAP498" s="66"/>
      <c r="EAQ498" s="28"/>
      <c r="EAR498" s="28"/>
      <c r="EAS498" s="28"/>
      <c r="EAT498" s="176"/>
      <c r="EAU498" s="195"/>
      <c r="EAV498" s="66"/>
      <c r="EAW498" s="28"/>
      <c r="EAX498" s="28"/>
      <c r="EAY498" s="28"/>
      <c r="EAZ498" s="176"/>
      <c r="EBA498" s="195"/>
      <c r="EBB498" s="66"/>
      <c r="EBC498" s="28"/>
      <c r="EBD498" s="28"/>
      <c r="EBE498" s="28"/>
      <c r="EBF498" s="176"/>
      <c r="EBG498" s="195"/>
      <c r="EBH498" s="66"/>
      <c r="EBI498" s="28"/>
      <c r="EBJ498" s="28"/>
      <c r="EBK498" s="28"/>
      <c r="EBL498" s="176"/>
      <c r="EBM498" s="195"/>
      <c r="EBN498" s="66"/>
      <c r="EBO498" s="28"/>
      <c r="EBP498" s="28"/>
      <c r="EBQ498" s="28"/>
      <c r="EBR498" s="176"/>
      <c r="EBS498" s="195"/>
      <c r="EBT498" s="66"/>
      <c r="EBU498" s="28"/>
      <c r="EBV498" s="28"/>
      <c r="EBW498" s="28"/>
      <c r="EBX498" s="176"/>
      <c r="EBY498" s="195"/>
      <c r="EBZ498" s="66"/>
      <c r="ECA498" s="28"/>
      <c r="ECB498" s="28"/>
      <c r="ECC498" s="28"/>
      <c r="ECD498" s="176"/>
      <c r="ECE498" s="195"/>
      <c r="ECF498" s="66"/>
      <c r="ECG498" s="28"/>
      <c r="ECH498" s="28"/>
      <c r="ECI498" s="28"/>
      <c r="ECJ498" s="176"/>
      <c r="ECK498" s="195"/>
      <c r="ECL498" s="66"/>
      <c r="ECM498" s="28"/>
      <c r="ECN498" s="28"/>
      <c r="ECO498" s="28"/>
      <c r="ECP498" s="176"/>
      <c r="ECQ498" s="195"/>
      <c r="ECR498" s="66"/>
      <c r="ECS498" s="28"/>
      <c r="ECT498" s="28"/>
      <c r="ECU498" s="28"/>
      <c r="ECV498" s="176"/>
      <c r="ECW498" s="195"/>
      <c r="ECX498" s="66"/>
      <c r="ECY498" s="28"/>
      <c r="ECZ498" s="28"/>
      <c r="EDA498" s="28"/>
      <c r="EDB498" s="176"/>
      <c r="EDC498" s="195"/>
      <c r="EDD498" s="66"/>
      <c r="EDE498" s="28"/>
      <c r="EDF498" s="28"/>
      <c r="EDG498" s="28"/>
      <c r="EDH498" s="176"/>
      <c r="EDI498" s="195"/>
      <c r="EDJ498" s="66"/>
      <c r="EDK498" s="28"/>
      <c r="EDL498" s="28"/>
      <c r="EDM498" s="28"/>
      <c r="EDN498" s="176"/>
      <c r="EDO498" s="195"/>
      <c r="EDP498" s="66"/>
      <c r="EDQ498" s="28"/>
      <c r="EDR498" s="28"/>
      <c r="EDS498" s="28"/>
      <c r="EDT498" s="176"/>
      <c r="EDU498" s="195"/>
      <c r="EDV498" s="66"/>
      <c r="EDW498" s="28"/>
      <c r="EDX498" s="28"/>
      <c r="EDY498" s="28"/>
      <c r="EDZ498" s="176"/>
      <c r="EEA498" s="195"/>
      <c r="EEB498" s="66"/>
      <c r="EEC498" s="28"/>
      <c r="EED498" s="28"/>
      <c r="EEE498" s="28"/>
      <c r="EEF498" s="176"/>
      <c r="EEG498" s="195"/>
      <c r="EEH498" s="66"/>
      <c r="EEI498" s="28"/>
      <c r="EEJ498" s="28"/>
      <c r="EEK498" s="28"/>
      <c r="EEL498" s="176"/>
      <c r="EEM498" s="195"/>
      <c r="EEN498" s="66"/>
      <c r="EEO498" s="28"/>
      <c r="EEP498" s="28"/>
      <c r="EEQ498" s="28"/>
      <c r="EER498" s="176"/>
      <c r="EES498" s="195"/>
      <c r="EET498" s="66"/>
      <c r="EEU498" s="28"/>
      <c r="EEV498" s="28"/>
      <c r="EEW498" s="28"/>
      <c r="EEX498" s="176"/>
      <c r="EEY498" s="195"/>
      <c r="EEZ498" s="66"/>
      <c r="EFA498" s="28"/>
      <c r="EFB498" s="28"/>
      <c r="EFC498" s="28"/>
      <c r="EFD498" s="176"/>
      <c r="EFE498" s="195"/>
      <c r="EFF498" s="66"/>
      <c r="EFG498" s="28"/>
      <c r="EFH498" s="28"/>
      <c r="EFI498" s="28"/>
      <c r="EFJ498" s="176"/>
      <c r="EFK498" s="195"/>
      <c r="EFL498" s="66"/>
      <c r="EFM498" s="28"/>
      <c r="EFN498" s="28"/>
      <c r="EFO498" s="28"/>
      <c r="EFP498" s="176"/>
      <c r="EFQ498" s="195"/>
      <c r="EFR498" s="66"/>
      <c r="EFS498" s="28"/>
      <c r="EFT498" s="28"/>
      <c r="EFU498" s="28"/>
      <c r="EFV498" s="176"/>
      <c r="EFW498" s="195"/>
      <c r="EFX498" s="66"/>
      <c r="EFY498" s="28"/>
      <c r="EFZ498" s="28"/>
      <c r="EGA498" s="28"/>
      <c r="EGB498" s="176"/>
      <c r="EGC498" s="195"/>
      <c r="EGD498" s="66"/>
      <c r="EGE498" s="28"/>
      <c r="EGF498" s="28"/>
      <c r="EGG498" s="28"/>
      <c r="EGH498" s="176"/>
      <c r="EGI498" s="195"/>
      <c r="EGJ498" s="66"/>
      <c r="EGK498" s="28"/>
      <c r="EGL498" s="28"/>
      <c r="EGM498" s="28"/>
      <c r="EGN498" s="176"/>
      <c r="EGO498" s="195"/>
      <c r="EGP498" s="66"/>
      <c r="EGQ498" s="28"/>
      <c r="EGR498" s="28"/>
      <c r="EGS498" s="28"/>
      <c r="EGT498" s="176"/>
      <c r="EGU498" s="195"/>
      <c r="EGV498" s="66"/>
      <c r="EGW498" s="28"/>
      <c r="EGX498" s="28"/>
      <c r="EGY498" s="28"/>
      <c r="EGZ498" s="176"/>
      <c r="EHA498" s="195"/>
      <c r="EHB498" s="66"/>
      <c r="EHC498" s="28"/>
      <c r="EHD498" s="28"/>
      <c r="EHE498" s="28"/>
      <c r="EHF498" s="176"/>
      <c r="EHG498" s="195"/>
      <c r="EHH498" s="66"/>
      <c r="EHI498" s="28"/>
      <c r="EHJ498" s="28"/>
      <c r="EHK498" s="28"/>
      <c r="EHL498" s="176"/>
      <c r="EHM498" s="195"/>
      <c r="EHN498" s="66"/>
      <c r="EHO498" s="28"/>
      <c r="EHP498" s="28"/>
      <c r="EHQ498" s="28"/>
      <c r="EHR498" s="176"/>
      <c r="EHS498" s="195"/>
      <c r="EHT498" s="66"/>
      <c r="EHU498" s="28"/>
      <c r="EHV498" s="28"/>
      <c r="EHW498" s="28"/>
      <c r="EHX498" s="176"/>
      <c r="EHY498" s="195"/>
      <c r="EHZ498" s="66"/>
      <c r="EIA498" s="28"/>
      <c r="EIB498" s="28"/>
      <c r="EIC498" s="28"/>
      <c r="EID498" s="176"/>
      <c r="EIE498" s="195"/>
      <c r="EIF498" s="66"/>
      <c r="EIG498" s="28"/>
      <c r="EIH498" s="28"/>
      <c r="EII498" s="28"/>
      <c r="EIJ498" s="176"/>
      <c r="EIK498" s="195"/>
      <c r="EIL498" s="66"/>
      <c r="EIM498" s="28"/>
      <c r="EIN498" s="28"/>
      <c r="EIO498" s="28"/>
      <c r="EIP498" s="176"/>
      <c r="EIQ498" s="195"/>
      <c r="EIR498" s="66"/>
      <c r="EIS498" s="28"/>
      <c r="EIT498" s="28"/>
      <c r="EIU498" s="28"/>
      <c r="EIV498" s="176"/>
      <c r="EIW498" s="195"/>
      <c r="EIX498" s="66"/>
      <c r="EIY498" s="28"/>
      <c r="EIZ498" s="28"/>
      <c r="EJA498" s="28"/>
      <c r="EJB498" s="176"/>
      <c r="EJC498" s="195"/>
      <c r="EJD498" s="66"/>
      <c r="EJE498" s="28"/>
      <c r="EJF498" s="28"/>
      <c r="EJG498" s="28"/>
      <c r="EJH498" s="176"/>
      <c r="EJI498" s="195"/>
      <c r="EJJ498" s="66"/>
      <c r="EJK498" s="28"/>
      <c r="EJL498" s="28"/>
      <c r="EJM498" s="28"/>
      <c r="EJN498" s="176"/>
      <c r="EJO498" s="195"/>
      <c r="EJP498" s="66"/>
      <c r="EJQ498" s="28"/>
      <c r="EJR498" s="28"/>
      <c r="EJS498" s="28"/>
      <c r="EJT498" s="176"/>
      <c r="EJU498" s="195"/>
      <c r="EJV498" s="66"/>
      <c r="EJW498" s="28"/>
      <c r="EJX498" s="28"/>
      <c r="EJY498" s="28"/>
      <c r="EJZ498" s="176"/>
      <c r="EKA498" s="195"/>
      <c r="EKB498" s="66"/>
      <c r="EKC498" s="28"/>
      <c r="EKD498" s="28"/>
      <c r="EKE498" s="28"/>
      <c r="EKF498" s="176"/>
      <c r="EKG498" s="195"/>
      <c r="EKH498" s="66"/>
      <c r="EKI498" s="28"/>
      <c r="EKJ498" s="28"/>
      <c r="EKK498" s="28"/>
      <c r="EKL498" s="176"/>
      <c r="EKM498" s="195"/>
      <c r="EKN498" s="66"/>
      <c r="EKO498" s="28"/>
      <c r="EKP498" s="28"/>
      <c r="EKQ498" s="28"/>
      <c r="EKR498" s="176"/>
      <c r="EKS498" s="195"/>
      <c r="EKT498" s="66"/>
      <c r="EKU498" s="28"/>
      <c r="EKV498" s="28"/>
      <c r="EKW498" s="28"/>
      <c r="EKX498" s="176"/>
      <c r="EKY498" s="195"/>
      <c r="EKZ498" s="66"/>
      <c r="ELA498" s="28"/>
      <c r="ELB498" s="28"/>
      <c r="ELC498" s="28"/>
      <c r="ELD498" s="176"/>
      <c r="ELE498" s="195"/>
      <c r="ELF498" s="66"/>
      <c r="ELG498" s="28"/>
      <c r="ELH498" s="28"/>
      <c r="ELI498" s="28"/>
      <c r="ELJ498" s="176"/>
      <c r="ELK498" s="195"/>
      <c r="ELL498" s="66"/>
      <c r="ELM498" s="28"/>
      <c r="ELN498" s="28"/>
      <c r="ELO498" s="28"/>
      <c r="ELP498" s="176"/>
      <c r="ELQ498" s="195"/>
      <c r="ELR498" s="66"/>
      <c r="ELS498" s="28"/>
      <c r="ELT498" s="28"/>
      <c r="ELU498" s="28"/>
      <c r="ELV498" s="176"/>
      <c r="ELW498" s="195"/>
      <c r="ELX498" s="66"/>
      <c r="ELY498" s="28"/>
      <c r="ELZ498" s="28"/>
      <c r="EMA498" s="28"/>
      <c r="EMB498" s="176"/>
      <c r="EMC498" s="195"/>
      <c r="EMD498" s="66"/>
      <c r="EME498" s="28"/>
      <c r="EMF498" s="28"/>
      <c r="EMG498" s="28"/>
      <c r="EMH498" s="176"/>
      <c r="EMI498" s="195"/>
      <c r="EMJ498" s="66"/>
      <c r="EMK498" s="28"/>
      <c r="EML498" s="28"/>
      <c r="EMM498" s="28"/>
      <c r="EMN498" s="176"/>
      <c r="EMO498" s="195"/>
      <c r="EMP498" s="66"/>
      <c r="EMQ498" s="28"/>
      <c r="EMR498" s="28"/>
      <c r="EMS498" s="28"/>
      <c r="EMT498" s="176"/>
      <c r="EMU498" s="195"/>
      <c r="EMV498" s="66"/>
      <c r="EMW498" s="28"/>
      <c r="EMX498" s="28"/>
      <c r="EMY498" s="28"/>
      <c r="EMZ498" s="176"/>
      <c r="ENA498" s="195"/>
      <c r="ENB498" s="66"/>
      <c r="ENC498" s="28"/>
      <c r="END498" s="28"/>
      <c r="ENE498" s="28"/>
      <c r="ENF498" s="176"/>
      <c r="ENG498" s="195"/>
      <c r="ENH498" s="66"/>
      <c r="ENI498" s="28"/>
      <c r="ENJ498" s="28"/>
      <c r="ENK498" s="28"/>
      <c r="ENL498" s="176"/>
      <c r="ENM498" s="195"/>
      <c r="ENN498" s="66"/>
      <c r="ENO498" s="28"/>
      <c r="ENP498" s="28"/>
      <c r="ENQ498" s="28"/>
      <c r="ENR498" s="176"/>
      <c r="ENS498" s="195"/>
      <c r="ENT498" s="66"/>
      <c r="ENU498" s="28"/>
      <c r="ENV498" s="28"/>
      <c r="ENW498" s="28"/>
      <c r="ENX498" s="176"/>
      <c r="ENY498" s="195"/>
      <c r="ENZ498" s="66"/>
      <c r="EOA498" s="28"/>
      <c r="EOB498" s="28"/>
      <c r="EOC498" s="28"/>
      <c r="EOD498" s="176"/>
      <c r="EOE498" s="195"/>
      <c r="EOF498" s="66"/>
      <c r="EOG498" s="28"/>
      <c r="EOH498" s="28"/>
      <c r="EOI498" s="28"/>
      <c r="EOJ498" s="176"/>
      <c r="EOK498" s="195"/>
      <c r="EOL498" s="66"/>
      <c r="EOM498" s="28"/>
      <c r="EON498" s="28"/>
      <c r="EOO498" s="28"/>
      <c r="EOP498" s="176"/>
      <c r="EOQ498" s="195"/>
      <c r="EOR498" s="66"/>
      <c r="EOS498" s="28"/>
      <c r="EOT498" s="28"/>
      <c r="EOU498" s="28"/>
      <c r="EOV498" s="176"/>
      <c r="EOW498" s="195"/>
      <c r="EOX498" s="66"/>
      <c r="EOY498" s="28"/>
      <c r="EOZ498" s="28"/>
      <c r="EPA498" s="28"/>
      <c r="EPB498" s="176"/>
      <c r="EPC498" s="195"/>
      <c r="EPD498" s="66"/>
      <c r="EPE498" s="28"/>
      <c r="EPF498" s="28"/>
      <c r="EPG498" s="28"/>
      <c r="EPH498" s="176"/>
      <c r="EPI498" s="195"/>
      <c r="EPJ498" s="66"/>
      <c r="EPK498" s="28"/>
      <c r="EPL498" s="28"/>
      <c r="EPM498" s="28"/>
      <c r="EPN498" s="176"/>
      <c r="EPO498" s="195"/>
      <c r="EPP498" s="66"/>
      <c r="EPQ498" s="28"/>
      <c r="EPR498" s="28"/>
      <c r="EPS498" s="28"/>
      <c r="EPT498" s="176"/>
      <c r="EPU498" s="195"/>
      <c r="EPV498" s="66"/>
      <c r="EPW498" s="28"/>
      <c r="EPX498" s="28"/>
      <c r="EPY498" s="28"/>
      <c r="EPZ498" s="176"/>
      <c r="EQA498" s="195"/>
      <c r="EQB498" s="66"/>
      <c r="EQC498" s="28"/>
      <c r="EQD498" s="28"/>
      <c r="EQE498" s="28"/>
      <c r="EQF498" s="176"/>
      <c r="EQG498" s="195"/>
      <c r="EQH498" s="66"/>
      <c r="EQI498" s="28"/>
      <c r="EQJ498" s="28"/>
      <c r="EQK498" s="28"/>
      <c r="EQL498" s="176"/>
      <c r="EQM498" s="195"/>
      <c r="EQN498" s="66"/>
      <c r="EQO498" s="28"/>
      <c r="EQP498" s="28"/>
      <c r="EQQ498" s="28"/>
      <c r="EQR498" s="176"/>
      <c r="EQS498" s="195"/>
      <c r="EQT498" s="66"/>
      <c r="EQU498" s="28"/>
      <c r="EQV498" s="28"/>
      <c r="EQW498" s="28"/>
      <c r="EQX498" s="176"/>
      <c r="EQY498" s="195"/>
      <c r="EQZ498" s="66"/>
      <c r="ERA498" s="28"/>
      <c r="ERB498" s="28"/>
      <c r="ERC498" s="28"/>
      <c r="ERD498" s="176"/>
      <c r="ERE498" s="195"/>
      <c r="ERF498" s="66"/>
      <c r="ERG498" s="28"/>
      <c r="ERH498" s="28"/>
      <c r="ERI498" s="28"/>
      <c r="ERJ498" s="176"/>
      <c r="ERK498" s="195"/>
      <c r="ERL498" s="66"/>
      <c r="ERM498" s="28"/>
      <c r="ERN498" s="28"/>
      <c r="ERO498" s="28"/>
      <c r="ERP498" s="176"/>
      <c r="ERQ498" s="195"/>
      <c r="ERR498" s="66"/>
      <c r="ERS498" s="28"/>
      <c r="ERT498" s="28"/>
      <c r="ERU498" s="28"/>
      <c r="ERV498" s="176"/>
      <c r="ERW498" s="195"/>
      <c r="ERX498" s="66"/>
      <c r="ERY498" s="28"/>
      <c r="ERZ498" s="28"/>
      <c r="ESA498" s="28"/>
      <c r="ESB498" s="176"/>
      <c r="ESC498" s="195"/>
      <c r="ESD498" s="66"/>
      <c r="ESE498" s="28"/>
      <c r="ESF498" s="28"/>
      <c r="ESG498" s="28"/>
      <c r="ESH498" s="176"/>
      <c r="ESI498" s="195"/>
      <c r="ESJ498" s="66"/>
      <c r="ESK498" s="28"/>
      <c r="ESL498" s="28"/>
      <c r="ESM498" s="28"/>
      <c r="ESN498" s="176"/>
      <c r="ESO498" s="195"/>
      <c r="ESP498" s="66"/>
      <c r="ESQ498" s="28"/>
      <c r="ESR498" s="28"/>
      <c r="ESS498" s="28"/>
      <c r="EST498" s="176"/>
      <c r="ESU498" s="195"/>
      <c r="ESV498" s="66"/>
      <c r="ESW498" s="28"/>
      <c r="ESX498" s="28"/>
      <c r="ESY498" s="28"/>
      <c r="ESZ498" s="176"/>
      <c r="ETA498" s="195"/>
      <c r="ETB498" s="66"/>
      <c r="ETC498" s="28"/>
      <c r="ETD498" s="28"/>
      <c r="ETE498" s="28"/>
      <c r="ETF498" s="176"/>
      <c r="ETG498" s="195"/>
      <c r="ETH498" s="66"/>
      <c r="ETI498" s="28"/>
      <c r="ETJ498" s="28"/>
      <c r="ETK498" s="28"/>
      <c r="ETL498" s="176"/>
      <c r="ETM498" s="195"/>
      <c r="ETN498" s="66"/>
      <c r="ETO498" s="28"/>
      <c r="ETP498" s="28"/>
      <c r="ETQ498" s="28"/>
      <c r="ETR498" s="176"/>
      <c r="ETS498" s="195"/>
      <c r="ETT498" s="66"/>
      <c r="ETU498" s="28"/>
      <c r="ETV498" s="28"/>
      <c r="ETW498" s="28"/>
      <c r="ETX498" s="176"/>
      <c r="ETY498" s="195"/>
      <c r="ETZ498" s="66"/>
      <c r="EUA498" s="28"/>
      <c r="EUB498" s="28"/>
      <c r="EUC498" s="28"/>
      <c r="EUD498" s="176"/>
      <c r="EUE498" s="195"/>
      <c r="EUF498" s="66"/>
      <c r="EUG498" s="28"/>
      <c r="EUH498" s="28"/>
      <c r="EUI498" s="28"/>
      <c r="EUJ498" s="176"/>
      <c r="EUK498" s="195"/>
      <c r="EUL498" s="66"/>
      <c r="EUM498" s="28"/>
      <c r="EUN498" s="28"/>
      <c r="EUO498" s="28"/>
      <c r="EUP498" s="176"/>
      <c r="EUQ498" s="195"/>
      <c r="EUR498" s="66"/>
      <c r="EUS498" s="28"/>
      <c r="EUT498" s="28"/>
      <c r="EUU498" s="28"/>
      <c r="EUV498" s="176"/>
      <c r="EUW498" s="195"/>
      <c r="EUX498" s="66"/>
      <c r="EUY498" s="28"/>
      <c r="EUZ498" s="28"/>
      <c r="EVA498" s="28"/>
      <c r="EVB498" s="176"/>
      <c r="EVC498" s="195"/>
      <c r="EVD498" s="66"/>
      <c r="EVE498" s="28"/>
      <c r="EVF498" s="28"/>
      <c r="EVG498" s="28"/>
      <c r="EVH498" s="176"/>
      <c r="EVI498" s="195"/>
      <c r="EVJ498" s="66"/>
      <c r="EVK498" s="28"/>
      <c r="EVL498" s="28"/>
      <c r="EVM498" s="28"/>
      <c r="EVN498" s="176"/>
      <c r="EVO498" s="195"/>
      <c r="EVP498" s="66"/>
      <c r="EVQ498" s="28"/>
      <c r="EVR498" s="28"/>
      <c r="EVS498" s="28"/>
      <c r="EVT498" s="176"/>
      <c r="EVU498" s="195"/>
      <c r="EVV498" s="66"/>
      <c r="EVW498" s="28"/>
      <c r="EVX498" s="28"/>
      <c r="EVY498" s="28"/>
      <c r="EVZ498" s="176"/>
      <c r="EWA498" s="195"/>
      <c r="EWB498" s="66"/>
      <c r="EWC498" s="28"/>
      <c r="EWD498" s="28"/>
      <c r="EWE498" s="28"/>
      <c r="EWF498" s="176"/>
      <c r="EWG498" s="195"/>
      <c r="EWH498" s="66"/>
      <c r="EWI498" s="28"/>
      <c r="EWJ498" s="28"/>
      <c r="EWK498" s="28"/>
      <c r="EWL498" s="176"/>
      <c r="EWM498" s="195"/>
      <c r="EWN498" s="66"/>
      <c r="EWO498" s="28"/>
      <c r="EWP498" s="28"/>
      <c r="EWQ498" s="28"/>
      <c r="EWR498" s="176"/>
      <c r="EWS498" s="195"/>
      <c r="EWT498" s="66"/>
      <c r="EWU498" s="28"/>
      <c r="EWV498" s="28"/>
      <c r="EWW498" s="28"/>
      <c r="EWX498" s="176"/>
      <c r="EWY498" s="195"/>
      <c r="EWZ498" s="66"/>
      <c r="EXA498" s="28"/>
      <c r="EXB498" s="28"/>
      <c r="EXC498" s="28"/>
      <c r="EXD498" s="176"/>
      <c r="EXE498" s="195"/>
      <c r="EXF498" s="66"/>
      <c r="EXG498" s="28"/>
      <c r="EXH498" s="28"/>
      <c r="EXI498" s="28"/>
      <c r="EXJ498" s="176"/>
      <c r="EXK498" s="195"/>
      <c r="EXL498" s="66"/>
      <c r="EXM498" s="28"/>
      <c r="EXN498" s="28"/>
      <c r="EXO498" s="28"/>
      <c r="EXP498" s="176"/>
      <c r="EXQ498" s="195"/>
      <c r="EXR498" s="66"/>
      <c r="EXS498" s="28"/>
      <c r="EXT498" s="28"/>
      <c r="EXU498" s="28"/>
      <c r="EXV498" s="176"/>
      <c r="EXW498" s="195"/>
      <c r="EXX498" s="66"/>
      <c r="EXY498" s="28"/>
      <c r="EXZ498" s="28"/>
      <c r="EYA498" s="28"/>
      <c r="EYB498" s="176"/>
      <c r="EYC498" s="195"/>
      <c r="EYD498" s="66"/>
      <c r="EYE498" s="28"/>
      <c r="EYF498" s="28"/>
      <c r="EYG498" s="28"/>
      <c r="EYH498" s="176"/>
      <c r="EYI498" s="195"/>
      <c r="EYJ498" s="66"/>
      <c r="EYK498" s="28"/>
      <c r="EYL498" s="28"/>
      <c r="EYM498" s="28"/>
      <c r="EYN498" s="176"/>
      <c r="EYO498" s="195"/>
      <c r="EYP498" s="66"/>
      <c r="EYQ498" s="28"/>
      <c r="EYR498" s="28"/>
      <c r="EYS498" s="28"/>
      <c r="EYT498" s="176"/>
      <c r="EYU498" s="195"/>
      <c r="EYV498" s="66"/>
      <c r="EYW498" s="28"/>
      <c r="EYX498" s="28"/>
      <c r="EYY498" s="28"/>
      <c r="EYZ498" s="176"/>
      <c r="EZA498" s="195"/>
      <c r="EZB498" s="66"/>
      <c r="EZC498" s="28"/>
      <c r="EZD498" s="28"/>
      <c r="EZE498" s="28"/>
      <c r="EZF498" s="176"/>
      <c r="EZG498" s="195"/>
      <c r="EZH498" s="66"/>
      <c r="EZI498" s="28"/>
      <c r="EZJ498" s="28"/>
      <c r="EZK498" s="28"/>
      <c r="EZL498" s="176"/>
      <c r="EZM498" s="195"/>
      <c r="EZN498" s="66"/>
      <c r="EZO498" s="28"/>
      <c r="EZP498" s="28"/>
      <c r="EZQ498" s="28"/>
      <c r="EZR498" s="176"/>
      <c r="EZS498" s="195"/>
      <c r="EZT498" s="66"/>
      <c r="EZU498" s="28"/>
      <c r="EZV498" s="28"/>
      <c r="EZW498" s="28"/>
      <c r="EZX498" s="176"/>
      <c r="EZY498" s="195"/>
      <c r="EZZ498" s="66"/>
      <c r="FAA498" s="28"/>
      <c r="FAB498" s="28"/>
      <c r="FAC498" s="28"/>
      <c r="FAD498" s="176"/>
      <c r="FAE498" s="195"/>
      <c r="FAF498" s="66"/>
      <c r="FAG498" s="28"/>
      <c r="FAH498" s="28"/>
      <c r="FAI498" s="28"/>
      <c r="FAJ498" s="176"/>
      <c r="FAK498" s="195"/>
      <c r="FAL498" s="66"/>
      <c r="FAM498" s="28"/>
      <c r="FAN498" s="28"/>
      <c r="FAO498" s="28"/>
      <c r="FAP498" s="176"/>
      <c r="FAQ498" s="195"/>
      <c r="FAR498" s="66"/>
      <c r="FAS498" s="28"/>
      <c r="FAT498" s="28"/>
      <c r="FAU498" s="28"/>
      <c r="FAV498" s="176"/>
      <c r="FAW498" s="195"/>
      <c r="FAX498" s="66"/>
      <c r="FAY498" s="28"/>
      <c r="FAZ498" s="28"/>
      <c r="FBA498" s="28"/>
      <c r="FBB498" s="176"/>
      <c r="FBC498" s="195"/>
      <c r="FBD498" s="66"/>
      <c r="FBE498" s="28"/>
      <c r="FBF498" s="28"/>
      <c r="FBG498" s="28"/>
      <c r="FBH498" s="176"/>
      <c r="FBI498" s="195"/>
      <c r="FBJ498" s="66"/>
      <c r="FBK498" s="28"/>
      <c r="FBL498" s="28"/>
      <c r="FBM498" s="28"/>
      <c r="FBN498" s="176"/>
      <c r="FBO498" s="195"/>
      <c r="FBP498" s="66"/>
      <c r="FBQ498" s="28"/>
      <c r="FBR498" s="28"/>
      <c r="FBS498" s="28"/>
      <c r="FBT498" s="176"/>
      <c r="FBU498" s="195"/>
      <c r="FBV498" s="66"/>
      <c r="FBW498" s="28"/>
      <c r="FBX498" s="28"/>
      <c r="FBY498" s="28"/>
      <c r="FBZ498" s="176"/>
      <c r="FCA498" s="195"/>
      <c r="FCB498" s="66"/>
      <c r="FCC498" s="28"/>
      <c r="FCD498" s="28"/>
      <c r="FCE498" s="28"/>
      <c r="FCF498" s="176"/>
      <c r="FCG498" s="195"/>
      <c r="FCH498" s="66"/>
      <c r="FCI498" s="28"/>
      <c r="FCJ498" s="28"/>
      <c r="FCK498" s="28"/>
      <c r="FCL498" s="176"/>
      <c r="FCM498" s="195"/>
      <c r="FCN498" s="66"/>
      <c r="FCO498" s="28"/>
      <c r="FCP498" s="28"/>
      <c r="FCQ498" s="28"/>
      <c r="FCR498" s="176"/>
      <c r="FCS498" s="195"/>
      <c r="FCT498" s="66"/>
      <c r="FCU498" s="28"/>
      <c r="FCV498" s="28"/>
      <c r="FCW498" s="28"/>
      <c r="FCX498" s="176"/>
      <c r="FCY498" s="195"/>
      <c r="FCZ498" s="66"/>
      <c r="FDA498" s="28"/>
      <c r="FDB498" s="28"/>
      <c r="FDC498" s="28"/>
      <c r="FDD498" s="176"/>
      <c r="FDE498" s="195"/>
      <c r="FDF498" s="66"/>
      <c r="FDG498" s="28"/>
      <c r="FDH498" s="28"/>
      <c r="FDI498" s="28"/>
      <c r="FDJ498" s="176"/>
      <c r="FDK498" s="195"/>
      <c r="FDL498" s="66"/>
      <c r="FDM498" s="28"/>
      <c r="FDN498" s="28"/>
      <c r="FDO498" s="28"/>
      <c r="FDP498" s="176"/>
      <c r="FDQ498" s="195"/>
      <c r="FDR498" s="66"/>
      <c r="FDS498" s="28"/>
      <c r="FDT498" s="28"/>
      <c r="FDU498" s="28"/>
      <c r="FDV498" s="176"/>
      <c r="FDW498" s="195"/>
      <c r="FDX498" s="66"/>
      <c r="FDY498" s="28"/>
      <c r="FDZ498" s="28"/>
      <c r="FEA498" s="28"/>
      <c r="FEB498" s="176"/>
      <c r="FEC498" s="195"/>
      <c r="FED498" s="66"/>
      <c r="FEE498" s="28"/>
      <c r="FEF498" s="28"/>
      <c r="FEG498" s="28"/>
      <c r="FEH498" s="176"/>
      <c r="FEI498" s="195"/>
      <c r="FEJ498" s="66"/>
      <c r="FEK498" s="28"/>
      <c r="FEL498" s="28"/>
      <c r="FEM498" s="28"/>
      <c r="FEN498" s="176"/>
      <c r="FEO498" s="195"/>
      <c r="FEP498" s="66"/>
      <c r="FEQ498" s="28"/>
      <c r="FER498" s="28"/>
      <c r="FES498" s="28"/>
      <c r="FET498" s="176"/>
      <c r="FEU498" s="195"/>
      <c r="FEV498" s="66"/>
      <c r="FEW498" s="28"/>
      <c r="FEX498" s="28"/>
      <c r="FEY498" s="28"/>
      <c r="FEZ498" s="176"/>
      <c r="FFA498" s="195"/>
      <c r="FFB498" s="66"/>
      <c r="FFC498" s="28"/>
      <c r="FFD498" s="28"/>
      <c r="FFE498" s="28"/>
      <c r="FFF498" s="176"/>
      <c r="FFG498" s="195"/>
      <c r="FFH498" s="66"/>
      <c r="FFI498" s="28"/>
      <c r="FFJ498" s="28"/>
      <c r="FFK498" s="28"/>
      <c r="FFL498" s="176"/>
      <c r="FFM498" s="195"/>
      <c r="FFN498" s="66"/>
      <c r="FFO498" s="28"/>
      <c r="FFP498" s="28"/>
      <c r="FFQ498" s="28"/>
      <c r="FFR498" s="176"/>
      <c r="FFS498" s="195"/>
      <c r="FFT498" s="66"/>
      <c r="FFU498" s="28"/>
      <c r="FFV498" s="28"/>
      <c r="FFW498" s="28"/>
      <c r="FFX498" s="176"/>
      <c r="FFY498" s="195"/>
      <c r="FFZ498" s="66"/>
      <c r="FGA498" s="28"/>
      <c r="FGB498" s="28"/>
      <c r="FGC498" s="28"/>
      <c r="FGD498" s="176"/>
      <c r="FGE498" s="195"/>
      <c r="FGF498" s="66"/>
      <c r="FGG498" s="28"/>
      <c r="FGH498" s="28"/>
      <c r="FGI498" s="28"/>
      <c r="FGJ498" s="176"/>
      <c r="FGK498" s="195"/>
      <c r="FGL498" s="66"/>
      <c r="FGM498" s="28"/>
      <c r="FGN498" s="28"/>
      <c r="FGO498" s="28"/>
      <c r="FGP498" s="176"/>
      <c r="FGQ498" s="195"/>
      <c r="FGR498" s="66"/>
      <c r="FGS498" s="28"/>
      <c r="FGT498" s="28"/>
      <c r="FGU498" s="28"/>
      <c r="FGV498" s="176"/>
      <c r="FGW498" s="195"/>
      <c r="FGX498" s="66"/>
      <c r="FGY498" s="28"/>
      <c r="FGZ498" s="28"/>
      <c r="FHA498" s="28"/>
      <c r="FHB498" s="176"/>
      <c r="FHC498" s="195"/>
      <c r="FHD498" s="66"/>
      <c r="FHE498" s="28"/>
      <c r="FHF498" s="28"/>
      <c r="FHG498" s="28"/>
      <c r="FHH498" s="176"/>
      <c r="FHI498" s="195"/>
      <c r="FHJ498" s="66"/>
      <c r="FHK498" s="28"/>
      <c r="FHL498" s="28"/>
      <c r="FHM498" s="28"/>
      <c r="FHN498" s="176"/>
      <c r="FHO498" s="195"/>
      <c r="FHP498" s="66"/>
      <c r="FHQ498" s="28"/>
      <c r="FHR498" s="28"/>
      <c r="FHS498" s="28"/>
      <c r="FHT498" s="176"/>
      <c r="FHU498" s="195"/>
      <c r="FHV498" s="66"/>
      <c r="FHW498" s="28"/>
      <c r="FHX498" s="28"/>
      <c r="FHY498" s="28"/>
      <c r="FHZ498" s="176"/>
      <c r="FIA498" s="195"/>
      <c r="FIB498" s="66"/>
      <c r="FIC498" s="28"/>
      <c r="FID498" s="28"/>
      <c r="FIE498" s="28"/>
      <c r="FIF498" s="176"/>
      <c r="FIG498" s="195"/>
      <c r="FIH498" s="66"/>
      <c r="FII498" s="28"/>
      <c r="FIJ498" s="28"/>
      <c r="FIK498" s="28"/>
      <c r="FIL498" s="176"/>
      <c r="FIM498" s="195"/>
      <c r="FIN498" s="66"/>
      <c r="FIO498" s="28"/>
      <c r="FIP498" s="28"/>
      <c r="FIQ498" s="28"/>
      <c r="FIR498" s="176"/>
      <c r="FIS498" s="195"/>
      <c r="FIT498" s="66"/>
      <c r="FIU498" s="28"/>
      <c r="FIV498" s="28"/>
      <c r="FIW498" s="28"/>
      <c r="FIX498" s="176"/>
      <c r="FIY498" s="195"/>
      <c r="FIZ498" s="66"/>
      <c r="FJA498" s="28"/>
      <c r="FJB498" s="28"/>
      <c r="FJC498" s="28"/>
      <c r="FJD498" s="176"/>
      <c r="FJE498" s="195"/>
      <c r="FJF498" s="66"/>
      <c r="FJG498" s="28"/>
      <c r="FJH498" s="28"/>
      <c r="FJI498" s="28"/>
      <c r="FJJ498" s="176"/>
      <c r="FJK498" s="195"/>
      <c r="FJL498" s="66"/>
      <c r="FJM498" s="28"/>
      <c r="FJN498" s="28"/>
      <c r="FJO498" s="28"/>
      <c r="FJP498" s="176"/>
      <c r="FJQ498" s="195"/>
      <c r="FJR498" s="66"/>
      <c r="FJS498" s="28"/>
      <c r="FJT498" s="28"/>
      <c r="FJU498" s="28"/>
      <c r="FJV498" s="176"/>
      <c r="FJW498" s="195"/>
      <c r="FJX498" s="66"/>
      <c r="FJY498" s="28"/>
      <c r="FJZ498" s="28"/>
      <c r="FKA498" s="28"/>
      <c r="FKB498" s="176"/>
      <c r="FKC498" s="195"/>
      <c r="FKD498" s="66"/>
      <c r="FKE498" s="28"/>
      <c r="FKF498" s="28"/>
      <c r="FKG498" s="28"/>
      <c r="FKH498" s="176"/>
      <c r="FKI498" s="195"/>
      <c r="FKJ498" s="66"/>
      <c r="FKK498" s="28"/>
      <c r="FKL498" s="28"/>
      <c r="FKM498" s="28"/>
      <c r="FKN498" s="176"/>
      <c r="FKO498" s="195"/>
      <c r="FKP498" s="66"/>
      <c r="FKQ498" s="28"/>
      <c r="FKR498" s="28"/>
      <c r="FKS498" s="28"/>
      <c r="FKT498" s="176"/>
      <c r="FKU498" s="195"/>
      <c r="FKV498" s="66"/>
      <c r="FKW498" s="28"/>
      <c r="FKX498" s="28"/>
      <c r="FKY498" s="28"/>
      <c r="FKZ498" s="176"/>
      <c r="FLA498" s="195"/>
      <c r="FLB498" s="66"/>
      <c r="FLC498" s="28"/>
      <c r="FLD498" s="28"/>
      <c r="FLE498" s="28"/>
      <c r="FLF498" s="176"/>
      <c r="FLG498" s="195"/>
      <c r="FLH498" s="66"/>
      <c r="FLI498" s="28"/>
      <c r="FLJ498" s="28"/>
      <c r="FLK498" s="28"/>
      <c r="FLL498" s="176"/>
      <c r="FLM498" s="195"/>
      <c r="FLN498" s="66"/>
      <c r="FLO498" s="28"/>
      <c r="FLP498" s="28"/>
      <c r="FLQ498" s="28"/>
      <c r="FLR498" s="176"/>
      <c r="FLS498" s="195"/>
      <c r="FLT498" s="66"/>
      <c r="FLU498" s="28"/>
      <c r="FLV498" s="28"/>
      <c r="FLW498" s="28"/>
      <c r="FLX498" s="176"/>
      <c r="FLY498" s="195"/>
      <c r="FLZ498" s="66"/>
      <c r="FMA498" s="28"/>
      <c r="FMB498" s="28"/>
      <c r="FMC498" s="28"/>
      <c r="FMD498" s="176"/>
      <c r="FME498" s="195"/>
      <c r="FMF498" s="66"/>
      <c r="FMG498" s="28"/>
      <c r="FMH498" s="28"/>
      <c r="FMI498" s="28"/>
      <c r="FMJ498" s="176"/>
      <c r="FMK498" s="195"/>
      <c r="FML498" s="66"/>
      <c r="FMM498" s="28"/>
      <c r="FMN498" s="28"/>
      <c r="FMO498" s="28"/>
      <c r="FMP498" s="176"/>
      <c r="FMQ498" s="195"/>
      <c r="FMR498" s="66"/>
      <c r="FMS498" s="28"/>
      <c r="FMT498" s="28"/>
      <c r="FMU498" s="28"/>
      <c r="FMV498" s="176"/>
      <c r="FMW498" s="195"/>
      <c r="FMX498" s="66"/>
      <c r="FMY498" s="28"/>
      <c r="FMZ498" s="28"/>
      <c r="FNA498" s="28"/>
      <c r="FNB498" s="176"/>
      <c r="FNC498" s="195"/>
      <c r="FND498" s="66"/>
      <c r="FNE498" s="28"/>
      <c r="FNF498" s="28"/>
      <c r="FNG498" s="28"/>
      <c r="FNH498" s="176"/>
      <c r="FNI498" s="195"/>
      <c r="FNJ498" s="66"/>
      <c r="FNK498" s="28"/>
      <c r="FNL498" s="28"/>
      <c r="FNM498" s="28"/>
      <c r="FNN498" s="176"/>
      <c r="FNO498" s="195"/>
      <c r="FNP498" s="66"/>
      <c r="FNQ498" s="28"/>
      <c r="FNR498" s="28"/>
      <c r="FNS498" s="28"/>
      <c r="FNT498" s="176"/>
      <c r="FNU498" s="195"/>
      <c r="FNV498" s="66"/>
      <c r="FNW498" s="28"/>
      <c r="FNX498" s="28"/>
      <c r="FNY498" s="28"/>
      <c r="FNZ498" s="176"/>
      <c r="FOA498" s="195"/>
      <c r="FOB498" s="66"/>
      <c r="FOC498" s="28"/>
      <c r="FOD498" s="28"/>
      <c r="FOE498" s="28"/>
      <c r="FOF498" s="176"/>
      <c r="FOG498" s="195"/>
      <c r="FOH498" s="66"/>
      <c r="FOI498" s="28"/>
      <c r="FOJ498" s="28"/>
      <c r="FOK498" s="28"/>
      <c r="FOL498" s="176"/>
      <c r="FOM498" s="195"/>
      <c r="FON498" s="66"/>
      <c r="FOO498" s="28"/>
      <c r="FOP498" s="28"/>
      <c r="FOQ498" s="28"/>
      <c r="FOR498" s="176"/>
      <c r="FOS498" s="195"/>
      <c r="FOT498" s="66"/>
      <c r="FOU498" s="28"/>
      <c r="FOV498" s="28"/>
      <c r="FOW498" s="28"/>
      <c r="FOX498" s="176"/>
      <c r="FOY498" s="195"/>
      <c r="FOZ498" s="66"/>
      <c r="FPA498" s="28"/>
      <c r="FPB498" s="28"/>
      <c r="FPC498" s="28"/>
      <c r="FPD498" s="176"/>
      <c r="FPE498" s="195"/>
      <c r="FPF498" s="66"/>
      <c r="FPG498" s="28"/>
      <c r="FPH498" s="28"/>
      <c r="FPI498" s="28"/>
      <c r="FPJ498" s="176"/>
      <c r="FPK498" s="195"/>
      <c r="FPL498" s="66"/>
      <c r="FPM498" s="28"/>
      <c r="FPN498" s="28"/>
      <c r="FPO498" s="28"/>
      <c r="FPP498" s="176"/>
      <c r="FPQ498" s="195"/>
      <c r="FPR498" s="66"/>
      <c r="FPS498" s="28"/>
      <c r="FPT498" s="28"/>
      <c r="FPU498" s="28"/>
      <c r="FPV498" s="176"/>
      <c r="FPW498" s="195"/>
      <c r="FPX498" s="66"/>
      <c r="FPY498" s="28"/>
      <c r="FPZ498" s="28"/>
      <c r="FQA498" s="28"/>
      <c r="FQB498" s="176"/>
      <c r="FQC498" s="195"/>
      <c r="FQD498" s="66"/>
      <c r="FQE498" s="28"/>
      <c r="FQF498" s="28"/>
      <c r="FQG498" s="28"/>
      <c r="FQH498" s="176"/>
      <c r="FQI498" s="195"/>
      <c r="FQJ498" s="66"/>
      <c r="FQK498" s="28"/>
      <c r="FQL498" s="28"/>
      <c r="FQM498" s="28"/>
      <c r="FQN498" s="176"/>
      <c r="FQO498" s="195"/>
      <c r="FQP498" s="66"/>
      <c r="FQQ498" s="28"/>
      <c r="FQR498" s="28"/>
      <c r="FQS498" s="28"/>
      <c r="FQT498" s="176"/>
      <c r="FQU498" s="195"/>
      <c r="FQV498" s="66"/>
      <c r="FQW498" s="28"/>
      <c r="FQX498" s="28"/>
      <c r="FQY498" s="28"/>
      <c r="FQZ498" s="176"/>
      <c r="FRA498" s="195"/>
      <c r="FRB498" s="66"/>
      <c r="FRC498" s="28"/>
      <c r="FRD498" s="28"/>
      <c r="FRE498" s="28"/>
      <c r="FRF498" s="176"/>
      <c r="FRG498" s="195"/>
      <c r="FRH498" s="66"/>
      <c r="FRI498" s="28"/>
      <c r="FRJ498" s="28"/>
      <c r="FRK498" s="28"/>
      <c r="FRL498" s="176"/>
      <c r="FRM498" s="195"/>
      <c r="FRN498" s="66"/>
      <c r="FRO498" s="28"/>
      <c r="FRP498" s="28"/>
      <c r="FRQ498" s="28"/>
      <c r="FRR498" s="176"/>
      <c r="FRS498" s="195"/>
      <c r="FRT498" s="66"/>
      <c r="FRU498" s="28"/>
      <c r="FRV498" s="28"/>
      <c r="FRW498" s="28"/>
      <c r="FRX498" s="176"/>
      <c r="FRY498" s="195"/>
      <c r="FRZ498" s="66"/>
      <c r="FSA498" s="28"/>
      <c r="FSB498" s="28"/>
      <c r="FSC498" s="28"/>
      <c r="FSD498" s="176"/>
      <c r="FSE498" s="195"/>
      <c r="FSF498" s="66"/>
      <c r="FSG498" s="28"/>
      <c r="FSH498" s="28"/>
      <c r="FSI498" s="28"/>
      <c r="FSJ498" s="176"/>
      <c r="FSK498" s="195"/>
      <c r="FSL498" s="66"/>
      <c r="FSM498" s="28"/>
      <c r="FSN498" s="28"/>
      <c r="FSO498" s="28"/>
      <c r="FSP498" s="176"/>
      <c r="FSQ498" s="195"/>
      <c r="FSR498" s="66"/>
      <c r="FSS498" s="28"/>
      <c r="FST498" s="28"/>
      <c r="FSU498" s="28"/>
      <c r="FSV498" s="176"/>
      <c r="FSW498" s="195"/>
      <c r="FSX498" s="66"/>
      <c r="FSY498" s="28"/>
      <c r="FSZ498" s="28"/>
      <c r="FTA498" s="28"/>
      <c r="FTB498" s="176"/>
      <c r="FTC498" s="195"/>
      <c r="FTD498" s="66"/>
      <c r="FTE498" s="28"/>
      <c r="FTF498" s="28"/>
      <c r="FTG498" s="28"/>
      <c r="FTH498" s="176"/>
      <c r="FTI498" s="195"/>
      <c r="FTJ498" s="66"/>
      <c r="FTK498" s="28"/>
      <c r="FTL498" s="28"/>
      <c r="FTM498" s="28"/>
      <c r="FTN498" s="176"/>
      <c r="FTO498" s="195"/>
      <c r="FTP498" s="66"/>
      <c r="FTQ498" s="28"/>
      <c r="FTR498" s="28"/>
      <c r="FTS498" s="28"/>
      <c r="FTT498" s="176"/>
      <c r="FTU498" s="195"/>
      <c r="FTV498" s="66"/>
      <c r="FTW498" s="28"/>
      <c r="FTX498" s="28"/>
      <c r="FTY498" s="28"/>
      <c r="FTZ498" s="176"/>
      <c r="FUA498" s="195"/>
      <c r="FUB498" s="66"/>
      <c r="FUC498" s="28"/>
      <c r="FUD498" s="28"/>
      <c r="FUE498" s="28"/>
      <c r="FUF498" s="176"/>
      <c r="FUG498" s="195"/>
      <c r="FUH498" s="66"/>
      <c r="FUI498" s="28"/>
      <c r="FUJ498" s="28"/>
      <c r="FUK498" s="28"/>
      <c r="FUL498" s="176"/>
      <c r="FUM498" s="195"/>
      <c r="FUN498" s="66"/>
      <c r="FUO498" s="28"/>
      <c r="FUP498" s="28"/>
      <c r="FUQ498" s="28"/>
      <c r="FUR498" s="176"/>
      <c r="FUS498" s="195"/>
      <c r="FUT498" s="66"/>
      <c r="FUU498" s="28"/>
      <c r="FUV498" s="28"/>
      <c r="FUW498" s="28"/>
      <c r="FUX498" s="176"/>
      <c r="FUY498" s="195"/>
      <c r="FUZ498" s="66"/>
      <c r="FVA498" s="28"/>
      <c r="FVB498" s="28"/>
      <c r="FVC498" s="28"/>
      <c r="FVD498" s="176"/>
      <c r="FVE498" s="195"/>
      <c r="FVF498" s="66"/>
      <c r="FVG498" s="28"/>
      <c r="FVH498" s="28"/>
      <c r="FVI498" s="28"/>
      <c r="FVJ498" s="176"/>
      <c r="FVK498" s="195"/>
      <c r="FVL498" s="66"/>
      <c r="FVM498" s="28"/>
      <c r="FVN498" s="28"/>
      <c r="FVO498" s="28"/>
      <c r="FVP498" s="176"/>
      <c r="FVQ498" s="195"/>
      <c r="FVR498" s="66"/>
      <c r="FVS498" s="28"/>
      <c r="FVT498" s="28"/>
      <c r="FVU498" s="28"/>
      <c r="FVV498" s="176"/>
      <c r="FVW498" s="195"/>
      <c r="FVX498" s="66"/>
      <c r="FVY498" s="28"/>
      <c r="FVZ498" s="28"/>
      <c r="FWA498" s="28"/>
      <c r="FWB498" s="176"/>
      <c r="FWC498" s="195"/>
      <c r="FWD498" s="66"/>
      <c r="FWE498" s="28"/>
      <c r="FWF498" s="28"/>
      <c r="FWG498" s="28"/>
      <c r="FWH498" s="176"/>
      <c r="FWI498" s="195"/>
      <c r="FWJ498" s="66"/>
      <c r="FWK498" s="28"/>
      <c r="FWL498" s="28"/>
      <c r="FWM498" s="28"/>
      <c r="FWN498" s="176"/>
      <c r="FWO498" s="195"/>
      <c r="FWP498" s="66"/>
      <c r="FWQ498" s="28"/>
      <c r="FWR498" s="28"/>
      <c r="FWS498" s="28"/>
      <c r="FWT498" s="176"/>
      <c r="FWU498" s="195"/>
      <c r="FWV498" s="66"/>
      <c r="FWW498" s="28"/>
      <c r="FWX498" s="28"/>
      <c r="FWY498" s="28"/>
      <c r="FWZ498" s="176"/>
      <c r="FXA498" s="195"/>
      <c r="FXB498" s="66"/>
      <c r="FXC498" s="28"/>
      <c r="FXD498" s="28"/>
      <c r="FXE498" s="28"/>
      <c r="FXF498" s="176"/>
      <c r="FXG498" s="195"/>
      <c r="FXH498" s="66"/>
      <c r="FXI498" s="28"/>
      <c r="FXJ498" s="28"/>
      <c r="FXK498" s="28"/>
      <c r="FXL498" s="176"/>
      <c r="FXM498" s="195"/>
      <c r="FXN498" s="66"/>
      <c r="FXO498" s="28"/>
      <c r="FXP498" s="28"/>
      <c r="FXQ498" s="28"/>
      <c r="FXR498" s="176"/>
      <c r="FXS498" s="195"/>
      <c r="FXT498" s="66"/>
      <c r="FXU498" s="28"/>
      <c r="FXV498" s="28"/>
      <c r="FXW498" s="28"/>
      <c r="FXX498" s="176"/>
      <c r="FXY498" s="195"/>
      <c r="FXZ498" s="66"/>
      <c r="FYA498" s="28"/>
      <c r="FYB498" s="28"/>
      <c r="FYC498" s="28"/>
      <c r="FYD498" s="176"/>
      <c r="FYE498" s="195"/>
      <c r="FYF498" s="66"/>
      <c r="FYG498" s="28"/>
      <c r="FYH498" s="28"/>
      <c r="FYI498" s="28"/>
      <c r="FYJ498" s="176"/>
      <c r="FYK498" s="195"/>
      <c r="FYL498" s="66"/>
      <c r="FYM498" s="28"/>
      <c r="FYN498" s="28"/>
      <c r="FYO498" s="28"/>
      <c r="FYP498" s="176"/>
      <c r="FYQ498" s="195"/>
      <c r="FYR498" s="66"/>
      <c r="FYS498" s="28"/>
      <c r="FYT498" s="28"/>
      <c r="FYU498" s="28"/>
      <c r="FYV498" s="176"/>
      <c r="FYW498" s="195"/>
      <c r="FYX498" s="66"/>
      <c r="FYY498" s="28"/>
      <c r="FYZ498" s="28"/>
      <c r="FZA498" s="28"/>
      <c r="FZB498" s="176"/>
      <c r="FZC498" s="195"/>
      <c r="FZD498" s="66"/>
      <c r="FZE498" s="28"/>
      <c r="FZF498" s="28"/>
      <c r="FZG498" s="28"/>
      <c r="FZH498" s="176"/>
      <c r="FZI498" s="195"/>
      <c r="FZJ498" s="66"/>
      <c r="FZK498" s="28"/>
      <c r="FZL498" s="28"/>
      <c r="FZM498" s="28"/>
      <c r="FZN498" s="176"/>
      <c r="FZO498" s="195"/>
      <c r="FZP498" s="66"/>
      <c r="FZQ498" s="28"/>
      <c r="FZR498" s="28"/>
      <c r="FZS498" s="28"/>
      <c r="FZT498" s="176"/>
      <c r="FZU498" s="195"/>
      <c r="FZV498" s="66"/>
      <c r="FZW498" s="28"/>
      <c r="FZX498" s="28"/>
      <c r="FZY498" s="28"/>
      <c r="FZZ498" s="176"/>
      <c r="GAA498" s="195"/>
      <c r="GAB498" s="66"/>
      <c r="GAC498" s="28"/>
      <c r="GAD498" s="28"/>
      <c r="GAE498" s="28"/>
      <c r="GAF498" s="176"/>
      <c r="GAG498" s="195"/>
      <c r="GAH498" s="66"/>
      <c r="GAI498" s="28"/>
      <c r="GAJ498" s="28"/>
      <c r="GAK498" s="28"/>
      <c r="GAL498" s="176"/>
      <c r="GAM498" s="195"/>
      <c r="GAN498" s="66"/>
      <c r="GAO498" s="28"/>
      <c r="GAP498" s="28"/>
      <c r="GAQ498" s="28"/>
      <c r="GAR498" s="176"/>
      <c r="GAS498" s="195"/>
      <c r="GAT498" s="66"/>
      <c r="GAU498" s="28"/>
      <c r="GAV498" s="28"/>
      <c r="GAW498" s="28"/>
      <c r="GAX498" s="176"/>
      <c r="GAY498" s="195"/>
      <c r="GAZ498" s="66"/>
      <c r="GBA498" s="28"/>
      <c r="GBB498" s="28"/>
      <c r="GBC498" s="28"/>
      <c r="GBD498" s="176"/>
      <c r="GBE498" s="195"/>
      <c r="GBF498" s="66"/>
      <c r="GBG498" s="28"/>
      <c r="GBH498" s="28"/>
      <c r="GBI498" s="28"/>
      <c r="GBJ498" s="176"/>
      <c r="GBK498" s="195"/>
      <c r="GBL498" s="66"/>
      <c r="GBM498" s="28"/>
      <c r="GBN498" s="28"/>
      <c r="GBO498" s="28"/>
      <c r="GBP498" s="176"/>
      <c r="GBQ498" s="195"/>
      <c r="GBR498" s="66"/>
      <c r="GBS498" s="28"/>
      <c r="GBT498" s="28"/>
      <c r="GBU498" s="28"/>
      <c r="GBV498" s="176"/>
      <c r="GBW498" s="195"/>
      <c r="GBX498" s="66"/>
      <c r="GBY498" s="28"/>
      <c r="GBZ498" s="28"/>
      <c r="GCA498" s="28"/>
      <c r="GCB498" s="176"/>
      <c r="GCC498" s="195"/>
      <c r="GCD498" s="66"/>
      <c r="GCE498" s="28"/>
      <c r="GCF498" s="28"/>
      <c r="GCG498" s="28"/>
      <c r="GCH498" s="176"/>
      <c r="GCI498" s="195"/>
      <c r="GCJ498" s="66"/>
      <c r="GCK498" s="28"/>
      <c r="GCL498" s="28"/>
      <c r="GCM498" s="28"/>
      <c r="GCN498" s="176"/>
      <c r="GCO498" s="195"/>
      <c r="GCP498" s="66"/>
      <c r="GCQ498" s="28"/>
      <c r="GCR498" s="28"/>
      <c r="GCS498" s="28"/>
      <c r="GCT498" s="176"/>
      <c r="GCU498" s="195"/>
      <c r="GCV498" s="66"/>
      <c r="GCW498" s="28"/>
      <c r="GCX498" s="28"/>
      <c r="GCY498" s="28"/>
      <c r="GCZ498" s="176"/>
      <c r="GDA498" s="195"/>
      <c r="GDB498" s="66"/>
      <c r="GDC498" s="28"/>
      <c r="GDD498" s="28"/>
      <c r="GDE498" s="28"/>
      <c r="GDF498" s="176"/>
      <c r="GDG498" s="195"/>
      <c r="GDH498" s="66"/>
      <c r="GDI498" s="28"/>
      <c r="GDJ498" s="28"/>
      <c r="GDK498" s="28"/>
      <c r="GDL498" s="176"/>
      <c r="GDM498" s="195"/>
      <c r="GDN498" s="66"/>
      <c r="GDO498" s="28"/>
      <c r="GDP498" s="28"/>
      <c r="GDQ498" s="28"/>
      <c r="GDR498" s="176"/>
      <c r="GDS498" s="195"/>
      <c r="GDT498" s="66"/>
      <c r="GDU498" s="28"/>
      <c r="GDV498" s="28"/>
      <c r="GDW498" s="28"/>
      <c r="GDX498" s="176"/>
      <c r="GDY498" s="195"/>
      <c r="GDZ498" s="66"/>
      <c r="GEA498" s="28"/>
      <c r="GEB498" s="28"/>
      <c r="GEC498" s="28"/>
      <c r="GED498" s="176"/>
      <c r="GEE498" s="195"/>
      <c r="GEF498" s="66"/>
      <c r="GEG498" s="28"/>
      <c r="GEH498" s="28"/>
      <c r="GEI498" s="28"/>
      <c r="GEJ498" s="176"/>
      <c r="GEK498" s="195"/>
      <c r="GEL498" s="66"/>
      <c r="GEM498" s="28"/>
      <c r="GEN498" s="28"/>
      <c r="GEO498" s="28"/>
      <c r="GEP498" s="176"/>
      <c r="GEQ498" s="195"/>
      <c r="GER498" s="66"/>
      <c r="GES498" s="28"/>
      <c r="GET498" s="28"/>
      <c r="GEU498" s="28"/>
      <c r="GEV498" s="176"/>
      <c r="GEW498" s="195"/>
      <c r="GEX498" s="66"/>
      <c r="GEY498" s="28"/>
      <c r="GEZ498" s="28"/>
      <c r="GFA498" s="28"/>
      <c r="GFB498" s="176"/>
      <c r="GFC498" s="195"/>
      <c r="GFD498" s="66"/>
      <c r="GFE498" s="28"/>
      <c r="GFF498" s="28"/>
      <c r="GFG498" s="28"/>
      <c r="GFH498" s="176"/>
      <c r="GFI498" s="195"/>
      <c r="GFJ498" s="66"/>
      <c r="GFK498" s="28"/>
      <c r="GFL498" s="28"/>
      <c r="GFM498" s="28"/>
      <c r="GFN498" s="176"/>
      <c r="GFO498" s="195"/>
      <c r="GFP498" s="66"/>
      <c r="GFQ498" s="28"/>
      <c r="GFR498" s="28"/>
      <c r="GFS498" s="28"/>
      <c r="GFT498" s="176"/>
      <c r="GFU498" s="195"/>
      <c r="GFV498" s="66"/>
      <c r="GFW498" s="28"/>
      <c r="GFX498" s="28"/>
      <c r="GFY498" s="28"/>
      <c r="GFZ498" s="176"/>
      <c r="GGA498" s="195"/>
      <c r="GGB498" s="66"/>
      <c r="GGC498" s="28"/>
      <c r="GGD498" s="28"/>
      <c r="GGE498" s="28"/>
      <c r="GGF498" s="176"/>
      <c r="GGG498" s="195"/>
      <c r="GGH498" s="66"/>
      <c r="GGI498" s="28"/>
      <c r="GGJ498" s="28"/>
      <c r="GGK498" s="28"/>
      <c r="GGL498" s="176"/>
      <c r="GGM498" s="195"/>
      <c r="GGN498" s="66"/>
      <c r="GGO498" s="28"/>
      <c r="GGP498" s="28"/>
      <c r="GGQ498" s="28"/>
      <c r="GGR498" s="176"/>
      <c r="GGS498" s="195"/>
      <c r="GGT498" s="66"/>
      <c r="GGU498" s="28"/>
      <c r="GGV498" s="28"/>
      <c r="GGW498" s="28"/>
      <c r="GGX498" s="176"/>
      <c r="GGY498" s="195"/>
      <c r="GGZ498" s="66"/>
      <c r="GHA498" s="28"/>
      <c r="GHB498" s="28"/>
      <c r="GHC498" s="28"/>
      <c r="GHD498" s="176"/>
      <c r="GHE498" s="195"/>
      <c r="GHF498" s="66"/>
      <c r="GHG498" s="28"/>
      <c r="GHH498" s="28"/>
      <c r="GHI498" s="28"/>
      <c r="GHJ498" s="176"/>
      <c r="GHK498" s="195"/>
      <c r="GHL498" s="66"/>
      <c r="GHM498" s="28"/>
      <c r="GHN498" s="28"/>
      <c r="GHO498" s="28"/>
      <c r="GHP498" s="176"/>
      <c r="GHQ498" s="195"/>
      <c r="GHR498" s="66"/>
      <c r="GHS498" s="28"/>
      <c r="GHT498" s="28"/>
      <c r="GHU498" s="28"/>
      <c r="GHV498" s="176"/>
      <c r="GHW498" s="195"/>
      <c r="GHX498" s="66"/>
      <c r="GHY498" s="28"/>
      <c r="GHZ498" s="28"/>
      <c r="GIA498" s="28"/>
      <c r="GIB498" s="176"/>
      <c r="GIC498" s="195"/>
      <c r="GID498" s="66"/>
      <c r="GIE498" s="28"/>
      <c r="GIF498" s="28"/>
      <c r="GIG498" s="28"/>
      <c r="GIH498" s="176"/>
      <c r="GII498" s="195"/>
      <c r="GIJ498" s="66"/>
      <c r="GIK498" s="28"/>
      <c r="GIL498" s="28"/>
      <c r="GIM498" s="28"/>
      <c r="GIN498" s="176"/>
      <c r="GIO498" s="195"/>
      <c r="GIP498" s="66"/>
      <c r="GIQ498" s="28"/>
      <c r="GIR498" s="28"/>
      <c r="GIS498" s="28"/>
      <c r="GIT498" s="176"/>
      <c r="GIU498" s="195"/>
      <c r="GIV498" s="66"/>
      <c r="GIW498" s="28"/>
      <c r="GIX498" s="28"/>
      <c r="GIY498" s="28"/>
      <c r="GIZ498" s="176"/>
      <c r="GJA498" s="195"/>
      <c r="GJB498" s="66"/>
      <c r="GJC498" s="28"/>
      <c r="GJD498" s="28"/>
      <c r="GJE498" s="28"/>
      <c r="GJF498" s="176"/>
      <c r="GJG498" s="195"/>
      <c r="GJH498" s="66"/>
      <c r="GJI498" s="28"/>
      <c r="GJJ498" s="28"/>
      <c r="GJK498" s="28"/>
      <c r="GJL498" s="176"/>
      <c r="GJM498" s="195"/>
      <c r="GJN498" s="66"/>
      <c r="GJO498" s="28"/>
      <c r="GJP498" s="28"/>
      <c r="GJQ498" s="28"/>
      <c r="GJR498" s="176"/>
      <c r="GJS498" s="195"/>
      <c r="GJT498" s="66"/>
      <c r="GJU498" s="28"/>
      <c r="GJV498" s="28"/>
      <c r="GJW498" s="28"/>
      <c r="GJX498" s="176"/>
      <c r="GJY498" s="195"/>
      <c r="GJZ498" s="66"/>
      <c r="GKA498" s="28"/>
      <c r="GKB498" s="28"/>
      <c r="GKC498" s="28"/>
      <c r="GKD498" s="176"/>
      <c r="GKE498" s="195"/>
      <c r="GKF498" s="66"/>
      <c r="GKG498" s="28"/>
      <c r="GKH498" s="28"/>
      <c r="GKI498" s="28"/>
      <c r="GKJ498" s="176"/>
      <c r="GKK498" s="195"/>
      <c r="GKL498" s="66"/>
      <c r="GKM498" s="28"/>
      <c r="GKN498" s="28"/>
      <c r="GKO498" s="28"/>
      <c r="GKP498" s="176"/>
      <c r="GKQ498" s="195"/>
      <c r="GKR498" s="66"/>
      <c r="GKS498" s="28"/>
      <c r="GKT498" s="28"/>
      <c r="GKU498" s="28"/>
      <c r="GKV498" s="176"/>
      <c r="GKW498" s="195"/>
      <c r="GKX498" s="66"/>
      <c r="GKY498" s="28"/>
      <c r="GKZ498" s="28"/>
      <c r="GLA498" s="28"/>
      <c r="GLB498" s="176"/>
      <c r="GLC498" s="195"/>
      <c r="GLD498" s="66"/>
      <c r="GLE498" s="28"/>
      <c r="GLF498" s="28"/>
      <c r="GLG498" s="28"/>
      <c r="GLH498" s="176"/>
      <c r="GLI498" s="195"/>
      <c r="GLJ498" s="66"/>
      <c r="GLK498" s="28"/>
      <c r="GLL498" s="28"/>
      <c r="GLM498" s="28"/>
      <c r="GLN498" s="176"/>
      <c r="GLO498" s="195"/>
      <c r="GLP498" s="66"/>
      <c r="GLQ498" s="28"/>
      <c r="GLR498" s="28"/>
      <c r="GLS498" s="28"/>
      <c r="GLT498" s="176"/>
      <c r="GLU498" s="195"/>
      <c r="GLV498" s="66"/>
      <c r="GLW498" s="28"/>
      <c r="GLX498" s="28"/>
      <c r="GLY498" s="28"/>
      <c r="GLZ498" s="176"/>
      <c r="GMA498" s="195"/>
      <c r="GMB498" s="66"/>
      <c r="GMC498" s="28"/>
      <c r="GMD498" s="28"/>
      <c r="GME498" s="28"/>
      <c r="GMF498" s="176"/>
      <c r="GMG498" s="195"/>
      <c r="GMH498" s="66"/>
      <c r="GMI498" s="28"/>
      <c r="GMJ498" s="28"/>
      <c r="GMK498" s="28"/>
      <c r="GML498" s="176"/>
      <c r="GMM498" s="195"/>
      <c r="GMN498" s="66"/>
      <c r="GMO498" s="28"/>
      <c r="GMP498" s="28"/>
      <c r="GMQ498" s="28"/>
      <c r="GMR498" s="176"/>
      <c r="GMS498" s="195"/>
      <c r="GMT498" s="66"/>
      <c r="GMU498" s="28"/>
      <c r="GMV498" s="28"/>
      <c r="GMW498" s="28"/>
      <c r="GMX498" s="176"/>
      <c r="GMY498" s="195"/>
      <c r="GMZ498" s="66"/>
      <c r="GNA498" s="28"/>
      <c r="GNB498" s="28"/>
      <c r="GNC498" s="28"/>
      <c r="GND498" s="176"/>
      <c r="GNE498" s="195"/>
      <c r="GNF498" s="66"/>
      <c r="GNG498" s="28"/>
      <c r="GNH498" s="28"/>
      <c r="GNI498" s="28"/>
      <c r="GNJ498" s="176"/>
      <c r="GNK498" s="195"/>
      <c r="GNL498" s="66"/>
      <c r="GNM498" s="28"/>
      <c r="GNN498" s="28"/>
      <c r="GNO498" s="28"/>
      <c r="GNP498" s="176"/>
      <c r="GNQ498" s="195"/>
      <c r="GNR498" s="66"/>
      <c r="GNS498" s="28"/>
      <c r="GNT498" s="28"/>
      <c r="GNU498" s="28"/>
      <c r="GNV498" s="176"/>
      <c r="GNW498" s="195"/>
      <c r="GNX498" s="66"/>
      <c r="GNY498" s="28"/>
      <c r="GNZ498" s="28"/>
      <c r="GOA498" s="28"/>
      <c r="GOB498" s="176"/>
      <c r="GOC498" s="195"/>
      <c r="GOD498" s="66"/>
      <c r="GOE498" s="28"/>
      <c r="GOF498" s="28"/>
      <c r="GOG498" s="28"/>
      <c r="GOH498" s="176"/>
      <c r="GOI498" s="195"/>
      <c r="GOJ498" s="66"/>
      <c r="GOK498" s="28"/>
      <c r="GOL498" s="28"/>
      <c r="GOM498" s="28"/>
      <c r="GON498" s="176"/>
      <c r="GOO498" s="195"/>
      <c r="GOP498" s="66"/>
      <c r="GOQ498" s="28"/>
      <c r="GOR498" s="28"/>
      <c r="GOS498" s="28"/>
      <c r="GOT498" s="176"/>
      <c r="GOU498" s="195"/>
      <c r="GOV498" s="66"/>
      <c r="GOW498" s="28"/>
      <c r="GOX498" s="28"/>
      <c r="GOY498" s="28"/>
      <c r="GOZ498" s="176"/>
      <c r="GPA498" s="195"/>
      <c r="GPB498" s="66"/>
      <c r="GPC498" s="28"/>
      <c r="GPD498" s="28"/>
      <c r="GPE498" s="28"/>
      <c r="GPF498" s="176"/>
      <c r="GPG498" s="195"/>
      <c r="GPH498" s="66"/>
      <c r="GPI498" s="28"/>
      <c r="GPJ498" s="28"/>
      <c r="GPK498" s="28"/>
      <c r="GPL498" s="176"/>
      <c r="GPM498" s="195"/>
      <c r="GPN498" s="66"/>
      <c r="GPO498" s="28"/>
      <c r="GPP498" s="28"/>
      <c r="GPQ498" s="28"/>
      <c r="GPR498" s="176"/>
      <c r="GPS498" s="195"/>
      <c r="GPT498" s="66"/>
      <c r="GPU498" s="28"/>
      <c r="GPV498" s="28"/>
      <c r="GPW498" s="28"/>
      <c r="GPX498" s="176"/>
      <c r="GPY498" s="195"/>
      <c r="GPZ498" s="66"/>
      <c r="GQA498" s="28"/>
      <c r="GQB498" s="28"/>
      <c r="GQC498" s="28"/>
      <c r="GQD498" s="176"/>
      <c r="GQE498" s="195"/>
      <c r="GQF498" s="66"/>
      <c r="GQG498" s="28"/>
      <c r="GQH498" s="28"/>
      <c r="GQI498" s="28"/>
      <c r="GQJ498" s="176"/>
      <c r="GQK498" s="195"/>
      <c r="GQL498" s="66"/>
      <c r="GQM498" s="28"/>
      <c r="GQN498" s="28"/>
      <c r="GQO498" s="28"/>
      <c r="GQP498" s="176"/>
      <c r="GQQ498" s="195"/>
      <c r="GQR498" s="66"/>
      <c r="GQS498" s="28"/>
      <c r="GQT498" s="28"/>
      <c r="GQU498" s="28"/>
      <c r="GQV498" s="176"/>
      <c r="GQW498" s="195"/>
      <c r="GQX498" s="66"/>
      <c r="GQY498" s="28"/>
      <c r="GQZ498" s="28"/>
      <c r="GRA498" s="28"/>
      <c r="GRB498" s="176"/>
      <c r="GRC498" s="195"/>
      <c r="GRD498" s="66"/>
      <c r="GRE498" s="28"/>
      <c r="GRF498" s="28"/>
      <c r="GRG498" s="28"/>
      <c r="GRH498" s="176"/>
      <c r="GRI498" s="195"/>
      <c r="GRJ498" s="66"/>
      <c r="GRK498" s="28"/>
      <c r="GRL498" s="28"/>
      <c r="GRM498" s="28"/>
      <c r="GRN498" s="176"/>
      <c r="GRO498" s="195"/>
      <c r="GRP498" s="66"/>
      <c r="GRQ498" s="28"/>
      <c r="GRR498" s="28"/>
      <c r="GRS498" s="28"/>
      <c r="GRT498" s="176"/>
      <c r="GRU498" s="195"/>
      <c r="GRV498" s="66"/>
      <c r="GRW498" s="28"/>
      <c r="GRX498" s="28"/>
      <c r="GRY498" s="28"/>
      <c r="GRZ498" s="176"/>
      <c r="GSA498" s="195"/>
      <c r="GSB498" s="66"/>
      <c r="GSC498" s="28"/>
      <c r="GSD498" s="28"/>
      <c r="GSE498" s="28"/>
      <c r="GSF498" s="176"/>
      <c r="GSG498" s="195"/>
      <c r="GSH498" s="66"/>
      <c r="GSI498" s="28"/>
      <c r="GSJ498" s="28"/>
      <c r="GSK498" s="28"/>
      <c r="GSL498" s="176"/>
      <c r="GSM498" s="195"/>
      <c r="GSN498" s="66"/>
      <c r="GSO498" s="28"/>
      <c r="GSP498" s="28"/>
      <c r="GSQ498" s="28"/>
      <c r="GSR498" s="176"/>
      <c r="GSS498" s="195"/>
      <c r="GST498" s="66"/>
      <c r="GSU498" s="28"/>
      <c r="GSV498" s="28"/>
      <c r="GSW498" s="28"/>
      <c r="GSX498" s="176"/>
      <c r="GSY498" s="195"/>
      <c r="GSZ498" s="66"/>
      <c r="GTA498" s="28"/>
      <c r="GTB498" s="28"/>
      <c r="GTC498" s="28"/>
      <c r="GTD498" s="176"/>
      <c r="GTE498" s="195"/>
      <c r="GTF498" s="66"/>
      <c r="GTG498" s="28"/>
      <c r="GTH498" s="28"/>
      <c r="GTI498" s="28"/>
      <c r="GTJ498" s="176"/>
      <c r="GTK498" s="195"/>
      <c r="GTL498" s="66"/>
      <c r="GTM498" s="28"/>
      <c r="GTN498" s="28"/>
      <c r="GTO498" s="28"/>
      <c r="GTP498" s="176"/>
      <c r="GTQ498" s="195"/>
      <c r="GTR498" s="66"/>
      <c r="GTS498" s="28"/>
      <c r="GTT498" s="28"/>
      <c r="GTU498" s="28"/>
      <c r="GTV498" s="176"/>
      <c r="GTW498" s="195"/>
      <c r="GTX498" s="66"/>
      <c r="GTY498" s="28"/>
      <c r="GTZ498" s="28"/>
      <c r="GUA498" s="28"/>
      <c r="GUB498" s="176"/>
      <c r="GUC498" s="195"/>
      <c r="GUD498" s="66"/>
      <c r="GUE498" s="28"/>
      <c r="GUF498" s="28"/>
      <c r="GUG498" s="28"/>
      <c r="GUH498" s="176"/>
      <c r="GUI498" s="195"/>
      <c r="GUJ498" s="66"/>
      <c r="GUK498" s="28"/>
      <c r="GUL498" s="28"/>
      <c r="GUM498" s="28"/>
      <c r="GUN498" s="176"/>
      <c r="GUO498" s="195"/>
      <c r="GUP498" s="66"/>
      <c r="GUQ498" s="28"/>
      <c r="GUR498" s="28"/>
      <c r="GUS498" s="28"/>
      <c r="GUT498" s="176"/>
      <c r="GUU498" s="195"/>
      <c r="GUV498" s="66"/>
      <c r="GUW498" s="28"/>
      <c r="GUX498" s="28"/>
      <c r="GUY498" s="28"/>
      <c r="GUZ498" s="176"/>
      <c r="GVA498" s="195"/>
      <c r="GVB498" s="66"/>
      <c r="GVC498" s="28"/>
      <c r="GVD498" s="28"/>
      <c r="GVE498" s="28"/>
      <c r="GVF498" s="176"/>
      <c r="GVG498" s="195"/>
      <c r="GVH498" s="66"/>
      <c r="GVI498" s="28"/>
      <c r="GVJ498" s="28"/>
      <c r="GVK498" s="28"/>
      <c r="GVL498" s="176"/>
      <c r="GVM498" s="195"/>
      <c r="GVN498" s="66"/>
      <c r="GVO498" s="28"/>
      <c r="GVP498" s="28"/>
      <c r="GVQ498" s="28"/>
      <c r="GVR498" s="176"/>
      <c r="GVS498" s="195"/>
      <c r="GVT498" s="66"/>
      <c r="GVU498" s="28"/>
      <c r="GVV498" s="28"/>
      <c r="GVW498" s="28"/>
      <c r="GVX498" s="176"/>
      <c r="GVY498" s="195"/>
      <c r="GVZ498" s="66"/>
      <c r="GWA498" s="28"/>
      <c r="GWB498" s="28"/>
      <c r="GWC498" s="28"/>
      <c r="GWD498" s="176"/>
      <c r="GWE498" s="195"/>
      <c r="GWF498" s="66"/>
      <c r="GWG498" s="28"/>
      <c r="GWH498" s="28"/>
      <c r="GWI498" s="28"/>
      <c r="GWJ498" s="176"/>
      <c r="GWK498" s="195"/>
      <c r="GWL498" s="66"/>
      <c r="GWM498" s="28"/>
      <c r="GWN498" s="28"/>
      <c r="GWO498" s="28"/>
      <c r="GWP498" s="176"/>
      <c r="GWQ498" s="195"/>
      <c r="GWR498" s="66"/>
      <c r="GWS498" s="28"/>
      <c r="GWT498" s="28"/>
      <c r="GWU498" s="28"/>
      <c r="GWV498" s="176"/>
      <c r="GWW498" s="195"/>
      <c r="GWX498" s="66"/>
      <c r="GWY498" s="28"/>
      <c r="GWZ498" s="28"/>
      <c r="GXA498" s="28"/>
      <c r="GXB498" s="176"/>
      <c r="GXC498" s="195"/>
      <c r="GXD498" s="66"/>
      <c r="GXE498" s="28"/>
      <c r="GXF498" s="28"/>
      <c r="GXG498" s="28"/>
      <c r="GXH498" s="176"/>
      <c r="GXI498" s="195"/>
      <c r="GXJ498" s="66"/>
      <c r="GXK498" s="28"/>
      <c r="GXL498" s="28"/>
      <c r="GXM498" s="28"/>
      <c r="GXN498" s="176"/>
      <c r="GXO498" s="195"/>
      <c r="GXP498" s="66"/>
      <c r="GXQ498" s="28"/>
      <c r="GXR498" s="28"/>
      <c r="GXS498" s="28"/>
      <c r="GXT498" s="176"/>
      <c r="GXU498" s="195"/>
      <c r="GXV498" s="66"/>
      <c r="GXW498" s="28"/>
      <c r="GXX498" s="28"/>
      <c r="GXY498" s="28"/>
      <c r="GXZ498" s="176"/>
      <c r="GYA498" s="195"/>
      <c r="GYB498" s="66"/>
      <c r="GYC498" s="28"/>
      <c r="GYD498" s="28"/>
      <c r="GYE498" s="28"/>
      <c r="GYF498" s="176"/>
      <c r="GYG498" s="195"/>
      <c r="GYH498" s="66"/>
      <c r="GYI498" s="28"/>
      <c r="GYJ498" s="28"/>
      <c r="GYK498" s="28"/>
      <c r="GYL498" s="176"/>
      <c r="GYM498" s="195"/>
      <c r="GYN498" s="66"/>
      <c r="GYO498" s="28"/>
      <c r="GYP498" s="28"/>
      <c r="GYQ498" s="28"/>
      <c r="GYR498" s="176"/>
      <c r="GYS498" s="195"/>
      <c r="GYT498" s="66"/>
      <c r="GYU498" s="28"/>
      <c r="GYV498" s="28"/>
      <c r="GYW498" s="28"/>
      <c r="GYX498" s="176"/>
      <c r="GYY498" s="195"/>
      <c r="GYZ498" s="66"/>
      <c r="GZA498" s="28"/>
      <c r="GZB498" s="28"/>
      <c r="GZC498" s="28"/>
      <c r="GZD498" s="176"/>
      <c r="GZE498" s="195"/>
      <c r="GZF498" s="66"/>
      <c r="GZG498" s="28"/>
      <c r="GZH498" s="28"/>
      <c r="GZI498" s="28"/>
      <c r="GZJ498" s="176"/>
      <c r="GZK498" s="195"/>
      <c r="GZL498" s="66"/>
      <c r="GZM498" s="28"/>
      <c r="GZN498" s="28"/>
      <c r="GZO498" s="28"/>
      <c r="GZP498" s="176"/>
      <c r="GZQ498" s="195"/>
      <c r="GZR498" s="66"/>
      <c r="GZS498" s="28"/>
      <c r="GZT498" s="28"/>
      <c r="GZU498" s="28"/>
      <c r="GZV498" s="176"/>
      <c r="GZW498" s="195"/>
      <c r="GZX498" s="66"/>
      <c r="GZY498" s="28"/>
      <c r="GZZ498" s="28"/>
      <c r="HAA498" s="28"/>
      <c r="HAB498" s="176"/>
      <c r="HAC498" s="195"/>
      <c r="HAD498" s="66"/>
      <c r="HAE498" s="28"/>
      <c r="HAF498" s="28"/>
      <c r="HAG498" s="28"/>
      <c r="HAH498" s="176"/>
      <c r="HAI498" s="195"/>
      <c r="HAJ498" s="66"/>
      <c r="HAK498" s="28"/>
      <c r="HAL498" s="28"/>
      <c r="HAM498" s="28"/>
      <c r="HAN498" s="176"/>
      <c r="HAO498" s="195"/>
      <c r="HAP498" s="66"/>
      <c r="HAQ498" s="28"/>
      <c r="HAR498" s="28"/>
      <c r="HAS498" s="28"/>
      <c r="HAT498" s="176"/>
      <c r="HAU498" s="195"/>
      <c r="HAV498" s="66"/>
      <c r="HAW498" s="28"/>
      <c r="HAX498" s="28"/>
      <c r="HAY498" s="28"/>
      <c r="HAZ498" s="176"/>
      <c r="HBA498" s="195"/>
      <c r="HBB498" s="66"/>
      <c r="HBC498" s="28"/>
      <c r="HBD498" s="28"/>
      <c r="HBE498" s="28"/>
      <c r="HBF498" s="176"/>
      <c r="HBG498" s="195"/>
      <c r="HBH498" s="66"/>
      <c r="HBI498" s="28"/>
      <c r="HBJ498" s="28"/>
      <c r="HBK498" s="28"/>
      <c r="HBL498" s="176"/>
      <c r="HBM498" s="195"/>
      <c r="HBN498" s="66"/>
      <c r="HBO498" s="28"/>
      <c r="HBP498" s="28"/>
      <c r="HBQ498" s="28"/>
      <c r="HBR498" s="176"/>
      <c r="HBS498" s="195"/>
      <c r="HBT498" s="66"/>
      <c r="HBU498" s="28"/>
      <c r="HBV498" s="28"/>
      <c r="HBW498" s="28"/>
      <c r="HBX498" s="176"/>
      <c r="HBY498" s="195"/>
      <c r="HBZ498" s="66"/>
      <c r="HCA498" s="28"/>
      <c r="HCB498" s="28"/>
      <c r="HCC498" s="28"/>
      <c r="HCD498" s="176"/>
      <c r="HCE498" s="195"/>
      <c r="HCF498" s="66"/>
      <c r="HCG498" s="28"/>
      <c r="HCH498" s="28"/>
      <c r="HCI498" s="28"/>
      <c r="HCJ498" s="176"/>
      <c r="HCK498" s="195"/>
      <c r="HCL498" s="66"/>
      <c r="HCM498" s="28"/>
      <c r="HCN498" s="28"/>
      <c r="HCO498" s="28"/>
      <c r="HCP498" s="176"/>
      <c r="HCQ498" s="195"/>
      <c r="HCR498" s="66"/>
      <c r="HCS498" s="28"/>
      <c r="HCT498" s="28"/>
      <c r="HCU498" s="28"/>
      <c r="HCV498" s="176"/>
      <c r="HCW498" s="195"/>
      <c r="HCX498" s="66"/>
      <c r="HCY498" s="28"/>
      <c r="HCZ498" s="28"/>
      <c r="HDA498" s="28"/>
      <c r="HDB498" s="176"/>
      <c r="HDC498" s="195"/>
      <c r="HDD498" s="66"/>
      <c r="HDE498" s="28"/>
      <c r="HDF498" s="28"/>
      <c r="HDG498" s="28"/>
      <c r="HDH498" s="176"/>
      <c r="HDI498" s="195"/>
      <c r="HDJ498" s="66"/>
      <c r="HDK498" s="28"/>
      <c r="HDL498" s="28"/>
      <c r="HDM498" s="28"/>
      <c r="HDN498" s="176"/>
      <c r="HDO498" s="195"/>
      <c r="HDP498" s="66"/>
      <c r="HDQ498" s="28"/>
      <c r="HDR498" s="28"/>
      <c r="HDS498" s="28"/>
      <c r="HDT498" s="176"/>
      <c r="HDU498" s="195"/>
      <c r="HDV498" s="66"/>
      <c r="HDW498" s="28"/>
      <c r="HDX498" s="28"/>
      <c r="HDY498" s="28"/>
      <c r="HDZ498" s="176"/>
      <c r="HEA498" s="195"/>
      <c r="HEB498" s="66"/>
      <c r="HEC498" s="28"/>
      <c r="HED498" s="28"/>
      <c r="HEE498" s="28"/>
      <c r="HEF498" s="176"/>
      <c r="HEG498" s="195"/>
      <c r="HEH498" s="66"/>
      <c r="HEI498" s="28"/>
      <c r="HEJ498" s="28"/>
      <c r="HEK498" s="28"/>
      <c r="HEL498" s="176"/>
      <c r="HEM498" s="195"/>
      <c r="HEN498" s="66"/>
      <c r="HEO498" s="28"/>
      <c r="HEP498" s="28"/>
      <c r="HEQ498" s="28"/>
      <c r="HER498" s="176"/>
      <c r="HES498" s="195"/>
      <c r="HET498" s="66"/>
      <c r="HEU498" s="28"/>
      <c r="HEV498" s="28"/>
      <c r="HEW498" s="28"/>
      <c r="HEX498" s="176"/>
      <c r="HEY498" s="195"/>
      <c r="HEZ498" s="66"/>
      <c r="HFA498" s="28"/>
      <c r="HFB498" s="28"/>
      <c r="HFC498" s="28"/>
      <c r="HFD498" s="176"/>
      <c r="HFE498" s="195"/>
      <c r="HFF498" s="66"/>
      <c r="HFG498" s="28"/>
      <c r="HFH498" s="28"/>
      <c r="HFI498" s="28"/>
      <c r="HFJ498" s="176"/>
      <c r="HFK498" s="195"/>
      <c r="HFL498" s="66"/>
      <c r="HFM498" s="28"/>
      <c r="HFN498" s="28"/>
      <c r="HFO498" s="28"/>
      <c r="HFP498" s="176"/>
      <c r="HFQ498" s="195"/>
      <c r="HFR498" s="66"/>
      <c r="HFS498" s="28"/>
      <c r="HFT498" s="28"/>
      <c r="HFU498" s="28"/>
      <c r="HFV498" s="176"/>
      <c r="HFW498" s="195"/>
      <c r="HFX498" s="66"/>
      <c r="HFY498" s="28"/>
      <c r="HFZ498" s="28"/>
      <c r="HGA498" s="28"/>
      <c r="HGB498" s="176"/>
      <c r="HGC498" s="195"/>
      <c r="HGD498" s="66"/>
      <c r="HGE498" s="28"/>
      <c r="HGF498" s="28"/>
      <c r="HGG498" s="28"/>
      <c r="HGH498" s="176"/>
      <c r="HGI498" s="195"/>
      <c r="HGJ498" s="66"/>
      <c r="HGK498" s="28"/>
      <c r="HGL498" s="28"/>
      <c r="HGM498" s="28"/>
      <c r="HGN498" s="176"/>
      <c r="HGO498" s="195"/>
      <c r="HGP498" s="66"/>
      <c r="HGQ498" s="28"/>
      <c r="HGR498" s="28"/>
      <c r="HGS498" s="28"/>
      <c r="HGT498" s="176"/>
      <c r="HGU498" s="195"/>
      <c r="HGV498" s="66"/>
      <c r="HGW498" s="28"/>
      <c r="HGX498" s="28"/>
      <c r="HGY498" s="28"/>
      <c r="HGZ498" s="176"/>
      <c r="HHA498" s="195"/>
      <c r="HHB498" s="66"/>
      <c r="HHC498" s="28"/>
      <c r="HHD498" s="28"/>
      <c r="HHE498" s="28"/>
      <c r="HHF498" s="176"/>
      <c r="HHG498" s="195"/>
      <c r="HHH498" s="66"/>
      <c r="HHI498" s="28"/>
      <c r="HHJ498" s="28"/>
      <c r="HHK498" s="28"/>
      <c r="HHL498" s="176"/>
      <c r="HHM498" s="195"/>
      <c r="HHN498" s="66"/>
      <c r="HHO498" s="28"/>
      <c r="HHP498" s="28"/>
      <c r="HHQ498" s="28"/>
      <c r="HHR498" s="176"/>
      <c r="HHS498" s="195"/>
      <c r="HHT498" s="66"/>
      <c r="HHU498" s="28"/>
      <c r="HHV498" s="28"/>
      <c r="HHW498" s="28"/>
      <c r="HHX498" s="176"/>
      <c r="HHY498" s="195"/>
      <c r="HHZ498" s="66"/>
      <c r="HIA498" s="28"/>
      <c r="HIB498" s="28"/>
      <c r="HIC498" s="28"/>
      <c r="HID498" s="176"/>
      <c r="HIE498" s="195"/>
      <c r="HIF498" s="66"/>
      <c r="HIG498" s="28"/>
      <c r="HIH498" s="28"/>
      <c r="HII498" s="28"/>
      <c r="HIJ498" s="176"/>
      <c r="HIK498" s="195"/>
      <c r="HIL498" s="66"/>
      <c r="HIM498" s="28"/>
      <c r="HIN498" s="28"/>
      <c r="HIO498" s="28"/>
      <c r="HIP498" s="176"/>
      <c r="HIQ498" s="195"/>
      <c r="HIR498" s="66"/>
      <c r="HIS498" s="28"/>
      <c r="HIT498" s="28"/>
      <c r="HIU498" s="28"/>
      <c r="HIV498" s="176"/>
      <c r="HIW498" s="195"/>
      <c r="HIX498" s="66"/>
      <c r="HIY498" s="28"/>
      <c r="HIZ498" s="28"/>
      <c r="HJA498" s="28"/>
      <c r="HJB498" s="176"/>
      <c r="HJC498" s="195"/>
      <c r="HJD498" s="66"/>
      <c r="HJE498" s="28"/>
      <c r="HJF498" s="28"/>
      <c r="HJG498" s="28"/>
      <c r="HJH498" s="176"/>
      <c r="HJI498" s="195"/>
      <c r="HJJ498" s="66"/>
      <c r="HJK498" s="28"/>
      <c r="HJL498" s="28"/>
      <c r="HJM498" s="28"/>
      <c r="HJN498" s="176"/>
      <c r="HJO498" s="195"/>
      <c r="HJP498" s="66"/>
      <c r="HJQ498" s="28"/>
      <c r="HJR498" s="28"/>
      <c r="HJS498" s="28"/>
      <c r="HJT498" s="176"/>
      <c r="HJU498" s="195"/>
      <c r="HJV498" s="66"/>
      <c r="HJW498" s="28"/>
      <c r="HJX498" s="28"/>
      <c r="HJY498" s="28"/>
      <c r="HJZ498" s="176"/>
      <c r="HKA498" s="195"/>
      <c r="HKB498" s="66"/>
      <c r="HKC498" s="28"/>
      <c r="HKD498" s="28"/>
      <c r="HKE498" s="28"/>
      <c r="HKF498" s="176"/>
      <c r="HKG498" s="195"/>
      <c r="HKH498" s="66"/>
      <c r="HKI498" s="28"/>
      <c r="HKJ498" s="28"/>
      <c r="HKK498" s="28"/>
      <c r="HKL498" s="176"/>
      <c r="HKM498" s="195"/>
      <c r="HKN498" s="66"/>
      <c r="HKO498" s="28"/>
      <c r="HKP498" s="28"/>
      <c r="HKQ498" s="28"/>
      <c r="HKR498" s="176"/>
      <c r="HKS498" s="195"/>
      <c r="HKT498" s="66"/>
      <c r="HKU498" s="28"/>
      <c r="HKV498" s="28"/>
      <c r="HKW498" s="28"/>
      <c r="HKX498" s="176"/>
      <c r="HKY498" s="195"/>
      <c r="HKZ498" s="66"/>
      <c r="HLA498" s="28"/>
      <c r="HLB498" s="28"/>
      <c r="HLC498" s="28"/>
      <c r="HLD498" s="176"/>
      <c r="HLE498" s="195"/>
      <c r="HLF498" s="66"/>
      <c r="HLG498" s="28"/>
      <c r="HLH498" s="28"/>
      <c r="HLI498" s="28"/>
      <c r="HLJ498" s="176"/>
      <c r="HLK498" s="195"/>
      <c r="HLL498" s="66"/>
      <c r="HLM498" s="28"/>
      <c r="HLN498" s="28"/>
      <c r="HLO498" s="28"/>
      <c r="HLP498" s="176"/>
      <c r="HLQ498" s="195"/>
      <c r="HLR498" s="66"/>
      <c r="HLS498" s="28"/>
      <c r="HLT498" s="28"/>
      <c r="HLU498" s="28"/>
      <c r="HLV498" s="176"/>
      <c r="HLW498" s="195"/>
      <c r="HLX498" s="66"/>
      <c r="HLY498" s="28"/>
      <c r="HLZ498" s="28"/>
      <c r="HMA498" s="28"/>
      <c r="HMB498" s="176"/>
      <c r="HMC498" s="195"/>
      <c r="HMD498" s="66"/>
      <c r="HME498" s="28"/>
      <c r="HMF498" s="28"/>
      <c r="HMG498" s="28"/>
      <c r="HMH498" s="176"/>
      <c r="HMI498" s="195"/>
      <c r="HMJ498" s="66"/>
      <c r="HMK498" s="28"/>
      <c r="HML498" s="28"/>
      <c r="HMM498" s="28"/>
      <c r="HMN498" s="176"/>
      <c r="HMO498" s="195"/>
      <c r="HMP498" s="66"/>
      <c r="HMQ498" s="28"/>
      <c r="HMR498" s="28"/>
      <c r="HMS498" s="28"/>
      <c r="HMT498" s="176"/>
      <c r="HMU498" s="195"/>
      <c r="HMV498" s="66"/>
      <c r="HMW498" s="28"/>
      <c r="HMX498" s="28"/>
      <c r="HMY498" s="28"/>
      <c r="HMZ498" s="176"/>
      <c r="HNA498" s="195"/>
      <c r="HNB498" s="66"/>
      <c r="HNC498" s="28"/>
      <c r="HND498" s="28"/>
      <c r="HNE498" s="28"/>
      <c r="HNF498" s="176"/>
      <c r="HNG498" s="195"/>
      <c r="HNH498" s="66"/>
      <c r="HNI498" s="28"/>
      <c r="HNJ498" s="28"/>
      <c r="HNK498" s="28"/>
      <c r="HNL498" s="176"/>
      <c r="HNM498" s="195"/>
      <c r="HNN498" s="66"/>
      <c r="HNO498" s="28"/>
      <c r="HNP498" s="28"/>
      <c r="HNQ498" s="28"/>
      <c r="HNR498" s="176"/>
      <c r="HNS498" s="195"/>
      <c r="HNT498" s="66"/>
      <c r="HNU498" s="28"/>
      <c r="HNV498" s="28"/>
      <c r="HNW498" s="28"/>
      <c r="HNX498" s="176"/>
      <c r="HNY498" s="195"/>
      <c r="HNZ498" s="66"/>
      <c r="HOA498" s="28"/>
      <c r="HOB498" s="28"/>
      <c r="HOC498" s="28"/>
      <c r="HOD498" s="176"/>
      <c r="HOE498" s="195"/>
      <c r="HOF498" s="66"/>
      <c r="HOG498" s="28"/>
      <c r="HOH498" s="28"/>
      <c r="HOI498" s="28"/>
      <c r="HOJ498" s="176"/>
      <c r="HOK498" s="195"/>
      <c r="HOL498" s="66"/>
      <c r="HOM498" s="28"/>
      <c r="HON498" s="28"/>
      <c r="HOO498" s="28"/>
      <c r="HOP498" s="176"/>
      <c r="HOQ498" s="195"/>
      <c r="HOR498" s="66"/>
      <c r="HOS498" s="28"/>
      <c r="HOT498" s="28"/>
      <c r="HOU498" s="28"/>
      <c r="HOV498" s="176"/>
      <c r="HOW498" s="195"/>
      <c r="HOX498" s="66"/>
      <c r="HOY498" s="28"/>
      <c r="HOZ498" s="28"/>
      <c r="HPA498" s="28"/>
      <c r="HPB498" s="176"/>
      <c r="HPC498" s="195"/>
      <c r="HPD498" s="66"/>
      <c r="HPE498" s="28"/>
      <c r="HPF498" s="28"/>
      <c r="HPG498" s="28"/>
      <c r="HPH498" s="176"/>
      <c r="HPI498" s="195"/>
      <c r="HPJ498" s="66"/>
      <c r="HPK498" s="28"/>
      <c r="HPL498" s="28"/>
      <c r="HPM498" s="28"/>
      <c r="HPN498" s="176"/>
      <c r="HPO498" s="195"/>
      <c r="HPP498" s="66"/>
      <c r="HPQ498" s="28"/>
      <c r="HPR498" s="28"/>
      <c r="HPS498" s="28"/>
      <c r="HPT498" s="176"/>
      <c r="HPU498" s="195"/>
      <c r="HPV498" s="66"/>
      <c r="HPW498" s="28"/>
      <c r="HPX498" s="28"/>
      <c r="HPY498" s="28"/>
      <c r="HPZ498" s="176"/>
      <c r="HQA498" s="195"/>
      <c r="HQB498" s="66"/>
      <c r="HQC498" s="28"/>
      <c r="HQD498" s="28"/>
      <c r="HQE498" s="28"/>
      <c r="HQF498" s="176"/>
      <c r="HQG498" s="195"/>
      <c r="HQH498" s="66"/>
      <c r="HQI498" s="28"/>
      <c r="HQJ498" s="28"/>
      <c r="HQK498" s="28"/>
      <c r="HQL498" s="176"/>
      <c r="HQM498" s="195"/>
      <c r="HQN498" s="66"/>
      <c r="HQO498" s="28"/>
      <c r="HQP498" s="28"/>
      <c r="HQQ498" s="28"/>
      <c r="HQR498" s="176"/>
      <c r="HQS498" s="195"/>
      <c r="HQT498" s="66"/>
      <c r="HQU498" s="28"/>
      <c r="HQV498" s="28"/>
      <c r="HQW498" s="28"/>
      <c r="HQX498" s="176"/>
      <c r="HQY498" s="195"/>
      <c r="HQZ498" s="66"/>
      <c r="HRA498" s="28"/>
      <c r="HRB498" s="28"/>
      <c r="HRC498" s="28"/>
      <c r="HRD498" s="176"/>
      <c r="HRE498" s="195"/>
      <c r="HRF498" s="66"/>
      <c r="HRG498" s="28"/>
      <c r="HRH498" s="28"/>
      <c r="HRI498" s="28"/>
      <c r="HRJ498" s="176"/>
      <c r="HRK498" s="195"/>
      <c r="HRL498" s="66"/>
      <c r="HRM498" s="28"/>
      <c r="HRN498" s="28"/>
      <c r="HRO498" s="28"/>
      <c r="HRP498" s="176"/>
      <c r="HRQ498" s="195"/>
      <c r="HRR498" s="66"/>
      <c r="HRS498" s="28"/>
      <c r="HRT498" s="28"/>
      <c r="HRU498" s="28"/>
      <c r="HRV498" s="176"/>
      <c r="HRW498" s="195"/>
      <c r="HRX498" s="66"/>
      <c r="HRY498" s="28"/>
      <c r="HRZ498" s="28"/>
      <c r="HSA498" s="28"/>
      <c r="HSB498" s="176"/>
      <c r="HSC498" s="195"/>
      <c r="HSD498" s="66"/>
      <c r="HSE498" s="28"/>
      <c r="HSF498" s="28"/>
      <c r="HSG498" s="28"/>
      <c r="HSH498" s="176"/>
      <c r="HSI498" s="195"/>
      <c r="HSJ498" s="66"/>
      <c r="HSK498" s="28"/>
      <c r="HSL498" s="28"/>
      <c r="HSM498" s="28"/>
      <c r="HSN498" s="176"/>
      <c r="HSO498" s="195"/>
      <c r="HSP498" s="66"/>
      <c r="HSQ498" s="28"/>
      <c r="HSR498" s="28"/>
      <c r="HSS498" s="28"/>
      <c r="HST498" s="176"/>
      <c r="HSU498" s="195"/>
      <c r="HSV498" s="66"/>
      <c r="HSW498" s="28"/>
      <c r="HSX498" s="28"/>
      <c r="HSY498" s="28"/>
      <c r="HSZ498" s="176"/>
      <c r="HTA498" s="195"/>
      <c r="HTB498" s="66"/>
      <c r="HTC498" s="28"/>
      <c r="HTD498" s="28"/>
      <c r="HTE498" s="28"/>
      <c r="HTF498" s="176"/>
      <c r="HTG498" s="195"/>
      <c r="HTH498" s="66"/>
      <c r="HTI498" s="28"/>
      <c r="HTJ498" s="28"/>
      <c r="HTK498" s="28"/>
      <c r="HTL498" s="176"/>
      <c r="HTM498" s="195"/>
      <c r="HTN498" s="66"/>
      <c r="HTO498" s="28"/>
      <c r="HTP498" s="28"/>
      <c r="HTQ498" s="28"/>
      <c r="HTR498" s="176"/>
      <c r="HTS498" s="195"/>
      <c r="HTT498" s="66"/>
      <c r="HTU498" s="28"/>
      <c r="HTV498" s="28"/>
      <c r="HTW498" s="28"/>
      <c r="HTX498" s="176"/>
      <c r="HTY498" s="195"/>
      <c r="HTZ498" s="66"/>
      <c r="HUA498" s="28"/>
      <c r="HUB498" s="28"/>
      <c r="HUC498" s="28"/>
      <c r="HUD498" s="176"/>
      <c r="HUE498" s="195"/>
      <c r="HUF498" s="66"/>
      <c r="HUG498" s="28"/>
      <c r="HUH498" s="28"/>
      <c r="HUI498" s="28"/>
      <c r="HUJ498" s="176"/>
      <c r="HUK498" s="195"/>
      <c r="HUL498" s="66"/>
      <c r="HUM498" s="28"/>
      <c r="HUN498" s="28"/>
      <c r="HUO498" s="28"/>
      <c r="HUP498" s="176"/>
      <c r="HUQ498" s="195"/>
      <c r="HUR498" s="66"/>
      <c r="HUS498" s="28"/>
      <c r="HUT498" s="28"/>
      <c r="HUU498" s="28"/>
      <c r="HUV498" s="176"/>
      <c r="HUW498" s="195"/>
      <c r="HUX498" s="66"/>
      <c r="HUY498" s="28"/>
      <c r="HUZ498" s="28"/>
      <c r="HVA498" s="28"/>
      <c r="HVB498" s="176"/>
      <c r="HVC498" s="195"/>
      <c r="HVD498" s="66"/>
      <c r="HVE498" s="28"/>
      <c r="HVF498" s="28"/>
      <c r="HVG498" s="28"/>
      <c r="HVH498" s="176"/>
      <c r="HVI498" s="195"/>
      <c r="HVJ498" s="66"/>
      <c r="HVK498" s="28"/>
      <c r="HVL498" s="28"/>
      <c r="HVM498" s="28"/>
      <c r="HVN498" s="176"/>
      <c r="HVO498" s="195"/>
      <c r="HVP498" s="66"/>
      <c r="HVQ498" s="28"/>
      <c r="HVR498" s="28"/>
      <c r="HVS498" s="28"/>
      <c r="HVT498" s="176"/>
      <c r="HVU498" s="195"/>
      <c r="HVV498" s="66"/>
      <c r="HVW498" s="28"/>
      <c r="HVX498" s="28"/>
      <c r="HVY498" s="28"/>
      <c r="HVZ498" s="176"/>
      <c r="HWA498" s="195"/>
      <c r="HWB498" s="66"/>
      <c r="HWC498" s="28"/>
      <c r="HWD498" s="28"/>
      <c r="HWE498" s="28"/>
      <c r="HWF498" s="176"/>
      <c r="HWG498" s="195"/>
      <c r="HWH498" s="66"/>
      <c r="HWI498" s="28"/>
      <c r="HWJ498" s="28"/>
      <c r="HWK498" s="28"/>
      <c r="HWL498" s="176"/>
      <c r="HWM498" s="195"/>
      <c r="HWN498" s="66"/>
      <c r="HWO498" s="28"/>
      <c r="HWP498" s="28"/>
      <c r="HWQ498" s="28"/>
      <c r="HWR498" s="176"/>
      <c r="HWS498" s="195"/>
      <c r="HWT498" s="66"/>
      <c r="HWU498" s="28"/>
      <c r="HWV498" s="28"/>
      <c r="HWW498" s="28"/>
      <c r="HWX498" s="176"/>
      <c r="HWY498" s="195"/>
      <c r="HWZ498" s="66"/>
      <c r="HXA498" s="28"/>
      <c r="HXB498" s="28"/>
      <c r="HXC498" s="28"/>
      <c r="HXD498" s="176"/>
      <c r="HXE498" s="195"/>
      <c r="HXF498" s="66"/>
      <c r="HXG498" s="28"/>
      <c r="HXH498" s="28"/>
      <c r="HXI498" s="28"/>
      <c r="HXJ498" s="176"/>
      <c r="HXK498" s="195"/>
      <c r="HXL498" s="66"/>
      <c r="HXM498" s="28"/>
      <c r="HXN498" s="28"/>
      <c r="HXO498" s="28"/>
      <c r="HXP498" s="176"/>
      <c r="HXQ498" s="195"/>
      <c r="HXR498" s="66"/>
      <c r="HXS498" s="28"/>
      <c r="HXT498" s="28"/>
      <c r="HXU498" s="28"/>
      <c r="HXV498" s="176"/>
      <c r="HXW498" s="195"/>
      <c r="HXX498" s="66"/>
      <c r="HXY498" s="28"/>
      <c r="HXZ498" s="28"/>
      <c r="HYA498" s="28"/>
      <c r="HYB498" s="176"/>
      <c r="HYC498" s="195"/>
      <c r="HYD498" s="66"/>
      <c r="HYE498" s="28"/>
      <c r="HYF498" s="28"/>
      <c r="HYG498" s="28"/>
      <c r="HYH498" s="176"/>
      <c r="HYI498" s="195"/>
      <c r="HYJ498" s="66"/>
      <c r="HYK498" s="28"/>
      <c r="HYL498" s="28"/>
      <c r="HYM498" s="28"/>
      <c r="HYN498" s="176"/>
      <c r="HYO498" s="195"/>
      <c r="HYP498" s="66"/>
      <c r="HYQ498" s="28"/>
      <c r="HYR498" s="28"/>
      <c r="HYS498" s="28"/>
      <c r="HYT498" s="176"/>
      <c r="HYU498" s="195"/>
      <c r="HYV498" s="66"/>
      <c r="HYW498" s="28"/>
      <c r="HYX498" s="28"/>
      <c r="HYY498" s="28"/>
      <c r="HYZ498" s="176"/>
      <c r="HZA498" s="195"/>
      <c r="HZB498" s="66"/>
      <c r="HZC498" s="28"/>
      <c r="HZD498" s="28"/>
      <c r="HZE498" s="28"/>
      <c r="HZF498" s="176"/>
      <c r="HZG498" s="195"/>
      <c r="HZH498" s="66"/>
      <c r="HZI498" s="28"/>
      <c r="HZJ498" s="28"/>
      <c r="HZK498" s="28"/>
      <c r="HZL498" s="176"/>
      <c r="HZM498" s="195"/>
      <c r="HZN498" s="66"/>
      <c r="HZO498" s="28"/>
      <c r="HZP498" s="28"/>
      <c r="HZQ498" s="28"/>
      <c r="HZR498" s="176"/>
      <c r="HZS498" s="195"/>
      <c r="HZT498" s="66"/>
      <c r="HZU498" s="28"/>
      <c r="HZV498" s="28"/>
      <c r="HZW498" s="28"/>
      <c r="HZX498" s="176"/>
      <c r="HZY498" s="195"/>
      <c r="HZZ498" s="66"/>
      <c r="IAA498" s="28"/>
      <c r="IAB498" s="28"/>
      <c r="IAC498" s="28"/>
      <c r="IAD498" s="176"/>
      <c r="IAE498" s="195"/>
      <c r="IAF498" s="66"/>
      <c r="IAG498" s="28"/>
      <c r="IAH498" s="28"/>
      <c r="IAI498" s="28"/>
      <c r="IAJ498" s="176"/>
      <c r="IAK498" s="195"/>
      <c r="IAL498" s="66"/>
      <c r="IAM498" s="28"/>
      <c r="IAN498" s="28"/>
      <c r="IAO498" s="28"/>
      <c r="IAP498" s="176"/>
      <c r="IAQ498" s="195"/>
      <c r="IAR498" s="66"/>
      <c r="IAS498" s="28"/>
      <c r="IAT498" s="28"/>
      <c r="IAU498" s="28"/>
      <c r="IAV498" s="176"/>
      <c r="IAW498" s="195"/>
      <c r="IAX498" s="66"/>
      <c r="IAY498" s="28"/>
      <c r="IAZ498" s="28"/>
      <c r="IBA498" s="28"/>
      <c r="IBB498" s="176"/>
      <c r="IBC498" s="195"/>
      <c r="IBD498" s="66"/>
      <c r="IBE498" s="28"/>
      <c r="IBF498" s="28"/>
      <c r="IBG498" s="28"/>
      <c r="IBH498" s="176"/>
      <c r="IBI498" s="195"/>
      <c r="IBJ498" s="66"/>
      <c r="IBK498" s="28"/>
      <c r="IBL498" s="28"/>
      <c r="IBM498" s="28"/>
      <c r="IBN498" s="176"/>
      <c r="IBO498" s="195"/>
      <c r="IBP498" s="66"/>
      <c r="IBQ498" s="28"/>
      <c r="IBR498" s="28"/>
      <c r="IBS498" s="28"/>
      <c r="IBT498" s="176"/>
      <c r="IBU498" s="195"/>
      <c r="IBV498" s="66"/>
      <c r="IBW498" s="28"/>
      <c r="IBX498" s="28"/>
      <c r="IBY498" s="28"/>
      <c r="IBZ498" s="176"/>
      <c r="ICA498" s="195"/>
      <c r="ICB498" s="66"/>
      <c r="ICC498" s="28"/>
      <c r="ICD498" s="28"/>
      <c r="ICE498" s="28"/>
      <c r="ICF498" s="176"/>
      <c r="ICG498" s="195"/>
      <c r="ICH498" s="66"/>
      <c r="ICI498" s="28"/>
      <c r="ICJ498" s="28"/>
      <c r="ICK498" s="28"/>
      <c r="ICL498" s="176"/>
      <c r="ICM498" s="195"/>
      <c r="ICN498" s="66"/>
      <c r="ICO498" s="28"/>
      <c r="ICP498" s="28"/>
      <c r="ICQ498" s="28"/>
      <c r="ICR498" s="176"/>
      <c r="ICS498" s="195"/>
      <c r="ICT498" s="66"/>
      <c r="ICU498" s="28"/>
      <c r="ICV498" s="28"/>
      <c r="ICW498" s="28"/>
      <c r="ICX498" s="176"/>
      <c r="ICY498" s="195"/>
      <c r="ICZ498" s="66"/>
      <c r="IDA498" s="28"/>
      <c r="IDB498" s="28"/>
      <c r="IDC498" s="28"/>
      <c r="IDD498" s="176"/>
      <c r="IDE498" s="195"/>
      <c r="IDF498" s="66"/>
      <c r="IDG498" s="28"/>
      <c r="IDH498" s="28"/>
      <c r="IDI498" s="28"/>
      <c r="IDJ498" s="176"/>
      <c r="IDK498" s="195"/>
      <c r="IDL498" s="66"/>
      <c r="IDM498" s="28"/>
      <c r="IDN498" s="28"/>
      <c r="IDO498" s="28"/>
      <c r="IDP498" s="176"/>
      <c r="IDQ498" s="195"/>
      <c r="IDR498" s="66"/>
      <c r="IDS498" s="28"/>
      <c r="IDT498" s="28"/>
      <c r="IDU498" s="28"/>
      <c r="IDV498" s="176"/>
      <c r="IDW498" s="195"/>
      <c r="IDX498" s="66"/>
      <c r="IDY498" s="28"/>
      <c r="IDZ498" s="28"/>
      <c r="IEA498" s="28"/>
      <c r="IEB498" s="176"/>
      <c r="IEC498" s="195"/>
      <c r="IED498" s="66"/>
      <c r="IEE498" s="28"/>
      <c r="IEF498" s="28"/>
      <c r="IEG498" s="28"/>
      <c r="IEH498" s="176"/>
      <c r="IEI498" s="195"/>
      <c r="IEJ498" s="66"/>
      <c r="IEK498" s="28"/>
      <c r="IEL498" s="28"/>
      <c r="IEM498" s="28"/>
      <c r="IEN498" s="176"/>
      <c r="IEO498" s="195"/>
      <c r="IEP498" s="66"/>
      <c r="IEQ498" s="28"/>
      <c r="IER498" s="28"/>
      <c r="IES498" s="28"/>
      <c r="IET498" s="176"/>
      <c r="IEU498" s="195"/>
      <c r="IEV498" s="66"/>
      <c r="IEW498" s="28"/>
      <c r="IEX498" s="28"/>
      <c r="IEY498" s="28"/>
      <c r="IEZ498" s="176"/>
      <c r="IFA498" s="195"/>
      <c r="IFB498" s="66"/>
      <c r="IFC498" s="28"/>
      <c r="IFD498" s="28"/>
      <c r="IFE498" s="28"/>
      <c r="IFF498" s="176"/>
      <c r="IFG498" s="195"/>
      <c r="IFH498" s="66"/>
      <c r="IFI498" s="28"/>
      <c r="IFJ498" s="28"/>
      <c r="IFK498" s="28"/>
      <c r="IFL498" s="176"/>
      <c r="IFM498" s="195"/>
      <c r="IFN498" s="66"/>
      <c r="IFO498" s="28"/>
      <c r="IFP498" s="28"/>
      <c r="IFQ498" s="28"/>
      <c r="IFR498" s="176"/>
      <c r="IFS498" s="195"/>
      <c r="IFT498" s="66"/>
      <c r="IFU498" s="28"/>
      <c r="IFV498" s="28"/>
      <c r="IFW498" s="28"/>
      <c r="IFX498" s="176"/>
      <c r="IFY498" s="195"/>
      <c r="IFZ498" s="66"/>
      <c r="IGA498" s="28"/>
      <c r="IGB498" s="28"/>
      <c r="IGC498" s="28"/>
      <c r="IGD498" s="176"/>
      <c r="IGE498" s="195"/>
      <c r="IGF498" s="66"/>
      <c r="IGG498" s="28"/>
      <c r="IGH498" s="28"/>
      <c r="IGI498" s="28"/>
      <c r="IGJ498" s="176"/>
      <c r="IGK498" s="195"/>
      <c r="IGL498" s="66"/>
      <c r="IGM498" s="28"/>
      <c r="IGN498" s="28"/>
      <c r="IGO498" s="28"/>
      <c r="IGP498" s="176"/>
      <c r="IGQ498" s="195"/>
      <c r="IGR498" s="66"/>
      <c r="IGS498" s="28"/>
      <c r="IGT498" s="28"/>
      <c r="IGU498" s="28"/>
      <c r="IGV498" s="176"/>
      <c r="IGW498" s="195"/>
      <c r="IGX498" s="66"/>
      <c r="IGY498" s="28"/>
      <c r="IGZ498" s="28"/>
      <c r="IHA498" s="28"/>
      <c r="IHB498" s="176"/>
      <c r="IHC498" s="195"/>
      <c r="IHD498" s="66"/>
      <c r="IHE498" s="28"/>
      <c r="IHF498" s="28"/>
      <c r="IHG498" s="28"/>
      <c r="IHH498" s="176"/>
      <c r="IHI498" s="195"/>
      <c r="IHJ498" s="66"/>
      <c r="IHK498" s="28"/>
      <c r="IHL498" s="28"/>
      <c r="IHM498" s="28"/>
      <c r="IHN498" s="176"/>
      <c r="IHO498" s="195"/>
      <c r="IHP498" s="66"/>
      <c r="IHQ498" s="28"/>
      <c r="IHR498" s="28"/>
      <c r="IHS498" s="28"/>
      <c r="IHT498" s="176"/>
      <c r="IHU498" s="195"/>
      <c r="IHV498" s="66"/>
      <c r="IHW498" s="28"/>
      <c r="IHX498" s="28"/>
      <c r="IHY498" s="28"/>
      <c r="IHZ498" s="176"/>
      <c r="IIA498" s="195"/>
      <c r="IIB498" s="66"/>
      <c r="IIC498" s="28"/>
      <c r="IID498" s="28"/>
      <c r="IIE498" s="28"/>
      <c r="IIF498" s="176"/>
      <c r="IIG498" s="195"/>
      <c r="IIH498" s="66"/>
      <c r="III498" s="28"/>
      <c r="IIJ498" s="28"/>
      <c r="IIK498" s="28"/>
      <c r="IIL498" s="176"/>
      <c r="IIM498" s="195"/>
      <c r="IIN498" s="66"/>
      <c r="IIO498" s="28"/>
      <c r="IIP498" s="28"/>
      <c r="IIQ498" s="28"/>
      <c r="IIR498" s="176"/>
      <c r="IIS498" s="195"/>
      <c r="IIT498" s="66"/>
      <c r="IIU498" s="28"/>
      <c r="IIV498" s="28"/>
      <c r="IIW498" s="28"/>
      <c r="IIX498" s="176"/>
      <c r="IIY498" s="195"/>
      <c r="IIZ498" s="66"/>
      <c r="IJA498" s="28"/>
      <c r="IJB498" s="28"/>
      <c r="IJC498" s="28"/>
      <c r="IJD498" s="176"/>
      <c r="IJE498" s="195"/>
      <c r="IJF498" s="66"/>
      <c r="IJG498" s="28"/>
      <c r="IJH498" s="28"/>
      <c r="IJI498" s="28"/>
      <c r="IJJ498" s="176"/>
      <c r="IJK498" s="195"/>
      <c r="IJL498" s="66"/>
      <c r="IJM498" s="28"/>
      <c r="IJN498" s="28"/>
      <c r="IJO498" s="28"/>
      <c r="IJP498" s="176"/>
      <c r="IJQ498" s="195"/>
      <c r="IJR498" s="66"/>
      <c r="IJS498" s="28"/>
      <c r="IJT498" s="28"/>
      <c r="IJU498" s="28"/>
      <c r="IJV498" s="176"/>
      <c r="IJW498" s="195"/>
      <c r="IJX498" s="66"/>
      <c r="IJY498" s="28"/>
      <c r="IJZ498" s="28"/>
      <c r="IKA498" s="28"/>
      <c r="IKB498" s="176"/>
      <c r="IKC498" s="195"/>
      <c r="IKD498" s="66"/>
      <c r="IKE498" s="28"/>
      <c r="IKF498" s="28"/>
      <c r="IKG498" s="28"/>
      <c r="IKH498" s="176"/>
      <c r="IKI498" s="195"/>
      <c r="IKJ498" s="66"/>
      <c r="IKK498" s="28"/>
      <c r="IKL498" s="28"/>
      <c r="IKM498" s="28"/>
      <c r="IKN498" s="176"/>
      <c r="IKO498" s="195"/>
      <c r="IKP498" s="66"/>
      <c r="IKQ498" s="28"/>
      <c r="IKR498" s="28"/>
      <c r="IKS498" s="28"/>
      <c r="IKT498" s="176"/>
      <c r="IKU498" s="195"/>
      <c r="IKV498" s="66"/>
      <c r="IKW498" s="28"/>
      <c r="IKX498" s="28"/>
      <c r="IKY498" s="28"/>
      <c r="IKZ498" s="176"/>
      <c r="ILA498" s="195"/>
      <c r="ILB498" s="66"/>
      <c r="ILC498" s="28"/>
      <c r="ILD498" s="28"/>
      <c r="ILE498" s="28"/>
      <c r="ILF498" s="176"/>
      <c r="ILG498" s="195"/>
      <c r="ILH498" s="66"/>
      <c r="ILI498" s="28"/>
      <c r="ILJ498" s="28"/>
      <c r="ILK498" s="28"/>
      <c r="ILL498" s="176"/>
      <c r="ILM498" s="195"/>
      <c r="ILN498" s="66"/>
      <c r="ILO498" s="28"/>
      <c r="ILP498" s="28"/>
      <c r="ILQ498" s="28"/>
      <c r="ILR498" s="176"/>
      <c r="ILS498" s="195"/>
      <c r="ILT498" s="66"/>
      <c r="ILU498" s="28"/>
      <c r="ILV498" s="28"/>
      <c r="ILW498" s="28"/>
      <c r="ILX498" s="176"/>
      <c r="ILY498" s="195"/>
      <c r="ILZ498" s="66"/>
      <c r="IMA498" s="28"/>
      <c r="IMB498" s="28"/>
      <c r="IMC498" s="28"/>
      <c r="IMD498" s="176"/>
      <c r="IME498" s="195"/>
      <c r="IMF498" s="66"/>
      <c r="IMG498" s="28"/>
      <c r="IMH498" s="28"/>
      <c r="IMI498" s="28"/>
      <c r="IMJ498" s="176"/>
      <c r="IMK498" s="195"/>
      <c r="IML498" s="66"/>
      <c r="IMM498" s="28"/>
      <c r="IMN498" s="28"/>
      <c r="IMO498" s="28"/>
      <c r="IMP498" s="176"/>
      <c r="IMQ498" s="195"/>
      <c r="IMR498" s="66"/>
      <c r="IMS498" s="28"/>
      <c r="IMT498" s="28"/>
      <c r="IMU498" s="28"/>
      <c r="IMV498" s="176"/>
      <c r="IMW498" s="195"/>
      <c r="IMX498" s="66"/>
      <c r="IMY498" s="28"/>
      <c r="IMZ498" s="28"/>
      <c r="INA498" s="28"/>
      <c r="INB498" s="176"/>
      <c r="INC498" s="195"/>
      <c r="IND498" s="66"/>
      <c r="INE498" s="28"/>
      <c r="INF498" s="28"/>
      <c r="ING498" s="28"/>
      <c r="INH498" s="176"/>
      <c r="INI498" s="195"/>
      <c r="INJ498" s="66"/>
      <c r="INK498" s="28"/>
      <c r="INL498" s="28"/>
      <c r="INM498" s="28"/>
      <c r="INN498" s="176"/>
      <c r="INO498" s="195"/>
      <c r="INP498" s="66"/>
      <c r="INQ498" s="28"/>
      <c r="INR498" s="28"/>
      <c r="INS498" s="28"/>
      <c r="INT498" s="176"/>
      <c r="INU498" s="195"/>
      <c r="INV498" s="66"/>
      <c r="INW498" s="28"/>
      <c r="INX498" s="28"/>
      <c r="INY498" s="28"/>
      <c r="INZ498" s="176"/>
      <c r="IOA498" s="195"/>
      <c r="IOB498" s="66"/>
      <c r="IOC498" s="28"/>
      <c r="IOD498" s="28"/>
      <c r="IOE498" s="28"/>
      <c r="IOF498" s="176"/>
      <c r="IOG498" s="195"/>
      <c r="IOH498" s="66"/>
      <c r="IOI498" s="28"/>
      <c r="IOJ498" s="28"/>
      <c r="IOK498" s="28"/>
      <c r="IOL498" s="176"/>
      <c r="IOM498" s="195"/>
      <c r="ION498" s="66"/>
      <c r="IOO498" s="28"/>
      <c r="IOP498" s="28"/>
      <c r="IOQ498" s="28"/>
      <c r="IOR498" s="176"/>
      <c r="IOS498" s="195"/>
      <c r="IOT498" s="66"/>
      <c r="IOU498" s="28"/>
      <c r="IOV498" s="28"/>
      <c r="IOW498" s="28"/>
      <c r="IOX498" s="176"/>
      <c r="IOY498" s="195"/>
      <c r="IOZ498" s="66"/>
      <c r="IPA498" s="28"/>
      <c r="IPB498" s="28"/>
      <c r="IPC498" s="28"/>
      <c r="IPD498" s="176"/>
      <c r="IPE498" s="195"/>
      <c r="IPF498" s="66"/>
      <c r="IPG498" s="28"/>
      <c r="IPH498" s="28"/>
      <c r="IPI498" s="28"/>
      <c r="IPJ498" s="176"/>
      <c r="IPK498" s="195"/>
      <c r="IPL498" s="66"/>
      <c r="IPM498" s="28"/>
      <c r="IPN498" s="28"/>
      <c r="IPO498" s="28"/>
      <c r="IPP498" s="176"/>
      <c r="IPQ498" s="195"/>
      <c r="IPR498" s="66"/>
      <c r="IPS498" s="28"/>
      <c r="IPT498" s="28"/>
      <c r="IPU498" s="28"/>
      <c r="IPV498" s="176"/>
      <c r="IPW498" s="195"/>
      <c r="IPX498" s="66"/>
      <c r="IPY498" s="28"/>
      <c r="IPZ498" s="28"/>
      <c r="IQA498" s="28"/>
      <c r="IQB498" s="176"/>
      <c r="IQC498" s="195"/>
      <c r="IQD498" s="66"/>
      <c r="IQE498" s="28"/>
      <c r="IQF498" s="28"/>
      <c r="IQG498" s="28"/>
      <c r="IQH498" s="176"/>
      <c r="IQI498" s="195"/>
      <c r="IQJ498" s="66"/>
      <c r="IQK498" s="28"/>
      <c r="IQL498" s="28"/>
      <c r="IQM498" s="28"/>
      <c r="IQN498" s="176"/>
      <c r="IQO498" s="195"/>
      <c r="IQP498" s="66"/>
      <c r="IQQ498" s="28"/>
      <c r="IQR498" s="28"/>
      <c r="IQS498" s="28"/>
      <c r="IQT498" s="176"/>
      <c r="IQU498" s="195"/>
      <c r="IQV498" s="66"/>
      <c r="IQW498" s="28"/>
      <c r="IQX498" s="28"/>
      <c r="IQY498" s="28"/>
      <c r="IQZ498" s="176"/>
      <c r="IRA498" s="195"/>
      <c r="IRB498" s="66"/>
      <c r="IRC498" s="28"/>
      <c r="IRD498" s="28"/>
      <c r="IRE498" s="28"/>
      <c r="IRF498" s="176"/>
      <c r="IRG498" s="195"/>
      <c r="IRH498" s="66"/>
      <c r="IRI498" s="28"/>
      <c r="IRJ498" s="28"/>
      <c r="IRK498" s="28"/>
      <c r="IRL498" s="176"/>
      <c r="IRM498" s="195"/>
      <c r="IRN498" s="66"/>
      <c r="IRO498" s="28"/>
      <c r="IRP498" s="28"/>
      <c r="IRQ498" s="28"/>
      <c r="IRR498" s="176"/>
      <c r="IRS498" s="195"/>
      <c r="IRT498" s="66"/>
      <c r="IRU498" s="28"/>
      <c r="IRV498" s="28"/>
      <c r="IRW498" s="28"/>
      <c r="IRX498" s="176"/>
      <c r="IRY498" s="195"/>
      <c r="IRZ498" s="66"/>
      <c r="ISA498" s="28"/>
      <c r="ISB498" s="28"/>
      <c r="ISC498" s="28"/>
      <c r="ISD498" s="176"/>
      <c r="ISE498" s="195"/>
      <c r="ISF498" s="66"/>
      <c r="ISG498" s="28"/>
      <c r="ISH498" s="28"/>
      <c r="ISI498" s="28"/>
      <c r="ISJ498" s="176"/>
      <c r="ISK498" s="195"/>
      <c r="ISL498" s="66"/>
      <c r="ISM498" s="28"/>
      <c r="ISN498" s="28"/>
      <c r="ISO498" s="28"/>
      <c r="ISP498" s="176"/>
      <c r="ISQ498" s="195"/>
      <c r="ISR498" s="66"/>
      <c r="ISS498" s="28"/>
      <c r="IST498" s="28"/>
      <c r="ISU498" s="28"/>
      <c r="ISV498" s="176"/>
      <c r="ISW498" s="195"/>
      <c r="ISX498" s="66"/>
      <c r="ISY498" s="28"/>
      <c r="ISZ498" s="28"/>
      <c r="ITA498" s="28"/>
      <c r="ITB498" s="176"/>
      <c r="ITC498" s="195"/>
      <c r="ITD498" s="66"/>
      <c r="ITE498" s="28"/>
      <c r="ITF498" s="28"/>
      <c r="ITG498" s="28"/>
      <c r="ITH498" s="176"/>
      <c r="ITI498" s="195"/>
      <c r="ITJ498" s="66"/>
      <c r="ITK498" s="28"/>
      <c r="ITL498" s="28"/>
      <c r="ITM498" s="28"/>
      <c r="ITN498" s="176"/>
      <c r="ITO498" s="195"/>
      <c r="ITP498" s="66"/>
      <c r="ITQ498" s="28"/>
      <c r="ITR498" s="28"/>
      <c r="ITS498" s="28"/>
      <c r="ITT498" s="176"/>
      <c r="ITU498" s="195"/>
      <c r="ITV498" s="66"/>
      <c r="ITW498" s="28"/>
      <c r="ITX498" s="28"/>
      <c r="ITY498" s="28"/>
      <c r="ITZ498" s="176"/>
      <c r="IUA498" s="195"/>
      <c r="IUB498" s="66"/>
      <c r="IUC498" s="28"/>
      <c r="IUD498" s="28"/>
      <c r="IUE498" s="28"/>
      <c r="IUF498" s="176"/>
      <c r="IUG498" s="195"/>
      <c r="IUH498" s="66"/>
      <c r="IUI498" s="28"/>
      <c r="IUJ498" s="28"/>
      <c r="IUK498" s="28"/>
      <c r="IUL498" s="176"/>
      <c r="IUM498" s="195"/>
      <c r="IUN498" s="66"/>
      <c r="IUO498" s="28"/>
      <c r="IUP498" s="28"/>
      <c r="IUQ498" s="28"/>
      <c r="IUR498" s="176"/>
      <c r="IUS498" s="195"/>
      <c r="IUT498" s="66"/>
      <c r="IUU498" s="28"/>
      <c r="IUV498" s="28"/>
      <c r="IUW498" s="28"/>
      <c r="IUX498" s="176"/>
      <c r="IUY498" s="195"/>
      <c r="IUZ498" s="66"/>
      <c r="IVA498" s="28"/>
      <c r="IVB498" s="28"/>
      <c r="IVC498" s="28"/>
      <c r="IVD498" s="176"/>
      <c r="IVE498" s="195"/>
      <c r="IVF498" s="66"/>
      <c r="IVG498" s="28"/>
      <c r="IVH498" s="28"/>
      <c r="IVI498" s="28"/>
      <c r="IVJ498" s="176"/>
      <c r="IVK498" s="195"/>
      <c r="IVL498" s="66"/>
      <c r="IVM498" s="28"/>
      <c r="IVN498" s="28"/>
      <c r="IVO498" s="28"/>
      <c r="IVP498" s="176"/>
      <c r="IVQ498" s="195"/>
      <c r="IVR498" s="66"/>
      <c r="IVS498" s="28"/>
      <c r="IVT498" s="28"/>
      <c r="IVU498" s="28"/>
      <c r="IVV498" s="176"/>
      <c r="IVW498" s="195"/>
      <c r="IVX498" s="66"/>
      <c r="IVY498" s="28"/>
      <c r="IVZ498" s="28"/>
      <c r="IWA498" s="28"/>
      <c r="IWB498" s="176"/>
      <c r="IWC498" s="195"/>
      <c r="IWD498" s="66"/>
      <c r="IWE498" s="28"/>
      <c r="IWF498" s="28"/>
      <c r="IWG498" s="28"/>
      <c r="IWH498" s="176"/>
      <c r="IWI498" s="195"/>
      <c r="IWJ498" s="66"/>
      <c r="IWK498" s="28"/>
      <c r="IWL498" s="28"/>
      <c r="IWM498" s="28"/>
      <c r="IWN498" s="176"/>
      <c r="IWO498" s="195"/>
      <c r="IWP498" s="66"/>
      <c r="IWQ498" s="28"/>
      <c r="IWR498" s="28"/>
      <c r="IWS498" s="28"/>
      <c r="IWT498" s="176"/>
      <c r="IWU498" s="195"/>
      <c r="IWV498" s="66"/>
      <c r="IWW498" s="28"/>
      <c r="IWX498" s="28"/>
      <c r="IWY498" s="28"/>
      <c r="IWZ498" s="176"/>
      <c r="IXA498" s="195"/>
      <c r="IXB498" s="66"/>
      <c r="IXC498" s="28"/>
      <c r="IXD498" s="28"/>
      <c r="IXE498" s="28"/>
      <c r="IXF498" s="176"/>
      <c r="IXG498" s="195"/>
      <c r="IXH498" s="66"/>
      <c r="IXI498" s="28"/>
      <c r="IXJ498" s="28"/>
      <c r="IXK498" s="28"/>
      <c r="IXL498" s="176"/>
      <c r="IXM498" s="195"/>
      <c r="IXN498" s="66"/>
      <c r="IXO498" s="28"/>
      <c r="IXP498" s="28"/>
      <c r="IXQ498" s="28"/>
      <c r="IXR498" s="176"/>
      <c r="IXS498" s="195"/>
      <c r="IXT498" s="66"/>
      <c r="IXU498" s="28"/>
      <c r="IXV498" s="28"/>
      <c r="IXW498" s="28"/>
      <c r="IXX498" s="176"/>
      <c r="IXY498" s="195"/>
      <c r="IXZ498" s="66"/>
      <c r="IYA498" s="28"/>
      <c r="IYB498" s="28"/>
      <c r="IYC498" s="28"/>
      <c r="IYD498" s="176"/>
      <c r="IYE498" s="195"/>
      <c r="IYF498" s="66"/>
      <c r="IYG498" s="28"/>
      <c r="IYH498" s="28"/>
      <c r="IYI498" s="28"/>
      <c r="IYJ498" s="176"/>
      <c r="IYK498" s="195"/>
      <c r="IYL498" s="66"/>
      <c r="IYM498" s="28"/>
      <c r="IYN498" s="28"/>
      <c r="IYO498" s="28"/>
      <c r="IYP498" s="176"/>
      <c r="IYQ498" s="195"/>
      <c r="IYR498" s="66"/>
      <c r="IYS498" s="28"/>
      <c r="IYT498" s="28"/>
      <c r="IYU498" s="28"/>
      <c r="IYV498" s="176"/>
      <c r="IYW498" s="195"/>
      <c r="IYX498" s="66"/>
      <c r="IYY498" s="28"/>
      <c r="IYZ498" s="28"/>
      <c r="IZA498" s="28"/>
      <c r="IZB498" s="176"/>
      <c r="IZC498" s="195"/>
      <c r="IZD498" s="66"/>
      <c r="IZE498" s="28"/>
      <c r="IZF498" s="28"/>
      <c r="IZG498" s="28"/>
      <c r="IZH498" s="176"/>
      <c r="IZI498" s="195"/>
      <c r="IZJ498" s="66"/>
      <c r="IZK498" s="28"/>
      <c r="IZL498" s="28"/>
      <c r="IZM498" s="28"/>
      <c r="IZN498" s="176"/>
      <c r="IZO498" s="195"/>
      <c r="IZP498" s="66"/>
      <c r="IZQ498" s="28"/>
      <c r="IZR498" s="28"/>
      <c r="IZS498" s="28"/>
      <c r="IZT498" s="176"/>
      <c r="IZU498" s="195"/>
      <c r="IZV498" s="66"/>
      <c r="IZW498" s="28"/>
      <c r="IZX498" s="28"/>
      <c r="IZY498" s="28"/>
      <c r="IZZ498" s="176"/>
      <c r="JAA498" s="195"/>
      <c r="JAB498" s="66"/>
      <c r="JAC498" s="28"/>
      <c r="JAD498" s="28"/>
      <c r="JAE498" s="28"/>
      <c r="JAF498" s="176"/>
      <c r="JAG498" s="195"/>
      <c r="JAH498" s="66"/>
      <c r="JAI498" s="28"/>
      <c r="JAJ498" s="28"/>
      <c r="JAK498" s="28"/>
      <c r="JAL498" s="176"/>
      <c r="JAM498" s="195"/>
      <c r="JAN498" s="66"/>
      <c r="JAO498" s="28"/>
      <c r="JAP498" s="28"/>
      <c r="JAQ498" s="28"/>
      <c r="JAR498" s="176"/>
      <c r="JAS498" s="195"/>
      <c r="JAT498" s="66"/>
      <c r="JAU498" s="28"/>
      <c r="JAV498" s="28"/>
      <c r="JAW498" s="28"/>
      <c r="JAX498" s="176"/>
      <c r="JAY498" s="195"/>
      <c r="JAZ498" s="66"/>
      <c r="JBA498" s="28"/>
      <c r="JBB498" s="28"/>
      <c r="JBC498" s="28"/>
      <c r="JBD498" s="176"/>
      <c r="JBE498" s="195"/>
      <c r="JBF498" s="66"/>
      <c r="JBG498" s="28"/>
      <c r="JBH498" s="28"/>
      <c r="JBI498" s="28"/>
      <c r="JBJ498" s="176"/>
      <c r="JBK498" s="195"/>
      <c r="JBL498" s="66"/>
      <c r="JBM498" s="28"/>
      <c r="JBN498" s="28"/>
      <c r="JBO498" s="28"/>
      <c r="JBP498" s="176"/>
      <c r="JBQ498" s="195"/>
      <c r="JBR498" s="66"/>
      <c r="JBS498" s="28"/>
      <c r="JBT498" s="28"/>
      <c r="JBU498" s="28"/>
      <c r="JBV498" s="176"/>
      <c r="JBW498" s="195"/>
      <c r="JBX498" s="66"/>
      <c r="JBY498" s="28"/>
      <c r="JBZ498" s="28"/>
      <c r="JCA498" s="28"/>
      <c r="JCB498" s="176"/>
      <c r="JCC498" s="195"/>
      <c r="JCD498" s="66"/>
      <c r="JCE498" s="28"/>
      <c r="JCF498" s="28"/>
      <c r="JCG498" s="28"/>
      <c r="JCH498" s="176"/>
      <c r="JCI498" s="195"/>
      <c r="JCJ498" s="66"/>
      <c r="JCK498" s="28"/>
      <c r="JCL498" s="28"/>
      <c r="JCM498" s="28"/>
      <c r="JCN498" s="176"/>
      <c r="JCO498" s="195"/>
      <c r="JCP498" s="66"/>
      <c r="JCQ498" s="28"/>
      <c r="JCR498" s="28"/>
      <c r="JCS498" s="28"/>
      <c r="JCT498" s="176"/>
      <c r="JCU498" s="195"/>
      <c r="JCV498" s="66"/>
      <c r="JCW498" s="28"/>
      <c r="JCX498" s="28"/>
      <c r="JCY498" s="28"/>
      <c r="JCZ498" s="176"/>
      <c r="JDA498" s="195"/>
      <c r="JDB498" s="66"/>
      <c r="JDC498" s="28"/>
      <c r="JDD498" s="28"/>
      <c r="JDE498" s="28"/>
      <c r="JDF498" s="176"/>
      <c r="JDG498" s="195"/>
      <c r="JDH498" s="66"/>
      <c r="JDI498" s="28"/>
      <c r="JDJ498" s="28"/>
      <c r="JDK498" s="28"/>
      <c r="JDL498" s="176"/>
      <c r="JDM498" s="195"/>
      <c r="JDN498" s="66"/>
      <c r="JDO498" s="28"/>
      <c r="JDP498" s="28"/>
      <c r="JDQ498" s="28"/>
      <c r="JDR498" s="176"/>
      <c r="JDS498" s="195"/>
      <c r="JDT498" s="66"/>
      <c r="JDU498" s="28"/>
      <c r="JDV498" s="28"/>
      <c r="JDW498" s="28"/>
      <c r="JDX498" s="176"/>
      <c r="JDY498" s="195"/>
      <c r="JDZ498" s="66"/>
      <c r="JEA498" s="28"/>
      <c r="JEB498" s="28"/>
      <c r="JEC498" s="28"/>
      <c r="JED498" s="176"/>
      <c r="JEE498" s="195"/>
      <c r="JEF498" s="66"/>
      <c r="JEG498" s="28"/>
      <c r="JEH498" s="28"/>
      <c r="JEI498" s="28"/>
      <c r="JEJ498" s="176"/>
      <c r="JEK498" s="195"/>
      <c r="JEL498" s="66"/>
      <c r="JEM498" s="28"/>
      <c r="JEN498" s="28"/>
      <c r="JEO498" s="28"/>
      <c r="JEP498" s="176"/>
      <c r="JEQ498" s="195"/>
      <c r="JER498" s="66"/>
      <c r="JES498" s="28"/>
      <c r="JET498" s="28"/>
      <c r="JEU498" s="28"/>
      <c r="JEV498" s="176"/>
      <c r="JEW498" s="195"/>
      <c r="JEX498" s="66"/>
      <c r="JEY498" s="28"/>
      <c r="JEZ498" s="28"/>
      <c r="JFA498" s="28"/>
      <c r="JFB498" s="176"/>
      <c r="JFC498" s="195"/>
      <c r="JFD498" s="66"/>
      <c r="JFE498" s="28"/>
      <c r="JFF498" s="28"/>
      <c r="JFG498" s="28"/>
      <c r="JFH498" s="176"/>
      <c r="JFI498" s="195"/>
      <c r="JFJ498" s="66"/>
      <c r="JFK498" s="28"/>
      <c r="JFL498" s="28"/>
      <c r="JFM498" s="28"/>
      <c r="JFN498" s="176"/>
      <c r="JFO498" s="195"/>
      <c r="JFP498" s="66"/>
      <c r="JFQ498" s="28"/>
      <c r="JFR498" s="28"/>
      <c r="JFS498" s="28"/>
      <c r="JFT498" s="176"/>
      <c r="JFU498" s="195"/>
      <c r="JFV498" s="66"/>
      <c r="JFW498" s="28"/>
      <c r="JFX498" s="28"/>
      <c r="JFY498" s="28"/>
      <c r="JFZ498" s="176"/>
      <c r="JGA498" s="195"/>
      <c r="JGB498" s="66"/>
      <c r="JGC498" s="28"/>
      <c r="JGD498" s="28"/>
      <c r="JGE498" s="28"/>
      <c r="JGF498" s="176"/>
      <c r="JGG498" s="195"/>
      <c r="JGH498" s="66"/>
      <c r="JGI498" s="28"/>
      <c r="JGJ498" s="28"/>
      <c r="JGK498" s="28"/>
      <c r="JGL498" s="176"/>
      <c r="JGM498" s="195"/>
      <c r="JGN498" s="66"/>
      <c r="JGO498" s="28"/>
      <c r="JGP498" s="28"/>
      <c r="JGQ498" s="28"/>
      <c r="JGR498" s="176"/>
      <c r="JGS498" s="195"/>
      <c r="JGT498" s="66"/>
      <c r="JGU498" s="28"/>
      <c r="JGV498" s="28"/>
      <c r="JGW498" s="28"/>
      <c r="JGX498" s="176"/>
      <c r="JGY498" s="195"/>
      <c r="JGZ498" s="66"/>
      <c r="JHA498" s="28"/>
      <c r="JHB498" s="28"/>
      <c r="JHC498" s="28"/>
      <c r="JHD498" s="176"/>
      <c r="JHE498" s="195"/>
      <c r="JHF498" s="66"/>
      <c r="JHG498" s="28"/>
      <c r="JHH498" s="28"/>
      <c r="JHI498" s="28"/>
      <c r="JHJ498" s="176"/>
      <c r="JHK498" s="195"/>
      <c r="JHL498" s="66"/>
      <c r="JHM498" s="28"/>
      <c r="JHN498" s="28"/>
      <c r="JHO498" s="28"/>
      <c r="JHP498" s="176"/>
      <c r="JHQ498" s="195"/>
      <c r="JHR498" s="66"/>
      <c r="JHS498" s="28"/>
      <c r="JHT498" s="28"/>
      <c r="JHU498" s="28"/>
      <c r="JHV498" s="176"/>
      <c r="JHW498" s="195"/>
      <c r="JHX498" s="66"/>
      <c r="JHY498" s="28"/>
      <c r="JHZ498" s="28"/>
      <c r="JIA498" s="28"/>
      <c r="JIB498" s="176"/>
      <c r="JIC498" s="195"/>
      <c r="JID498" s="66"/>
      <c r="JIE498" s="28"/>
      <c r="JIF498" s="28"/>
      <c r="JIG498" s="28"/>
      <c r="JIH498" s="176"/>
      <c r="JII498" s="195"/>
      <c r="JIJ498" s="66"/>
      <c r="JIK498" s="28"/>
      <c r="JIL498" s="28"/>
      <c r="JIM498" s="28"/>
      <c r="JIN498" s="176"/>
      <c r="JIO498" s="195"/>
      <c r="JIP498" s="66"/>
      <c r="JIQ498" s="28"/>
      <c r="JIR498" s="28"/>
      <c r="JIS498" s="28"/>
      <c r="JIT498" s="176"/>
      <c r="JIU498" s="195"/>
      <c r="JIV498" s="66"/>
      <c r="JIW498" s="28"/>
      <c r="JIX498" s="28"/>
      <c r="JIY498" s="28"/>
      <c r="JIZ498" s="176"/>
      <c r="JJA498" s="195"/>
      <c r="JJB498" s="66"/>
      <c r="JJC498" s="28"/>
      <c r="JJD498" s="28"/>
      <c r="JJE498" s="28"/>
      <c r="JJF498" s="176"/>
      <c r="JJG498" s="195"/>
      <c r="JJH498" s="66"/>
      <c r="JJI498" s="28"/>
      <c r="JJJ498" s="28"/>
      <c r="JJK498" s="28"/>
      <c r="JJL498" s="176"/>
      <c r="JJM498" s="195"/>
      <c r="JJN498" s="66"/>
      <c r="JJO498" s="28"/>
      <c r="JJP498" s="28"/>
      <c r="JJQ498" s="28"/>
      <c r="JJR498" s="176"/>
      <c r="JJS498" s="195"/>
      <c r="JJT498" s="66"/>
      <c r="JJU498" s="28"/>
      <c r="JJV498" s="28"/>
      <c r="JJW498" s="28"/>
      <c r="JJX498" s="176"/>
      <c r="JJY498" s="195"/>
      <c r="JJZ498" s="66"/>
      <c r="JKA498" s="28"/>
      <c r="JKB498" s="28"/>
      <c r="JKC498" s="28"/>
      <c r="JKD498" s="176"/>
      <c r="JKE498" s="195"/>
      <c r="JKF498" s="66"/>
      <c r="JKG498" s="28"/>
      <c r="JKH498" s="28"/>
      <c r="JKI498" s="28"/>
      <c r="JKJ498" s="176"/>
      <c r="JKK498" s="195"/>
      <c r="JKL498" s="66"/>
      <c r="JKM498" s="28"/>
      <c r="JKN498" s="28"/>
      <c r="JKO498" s="28"/>
      <c r="JKP498" s="176"/>
      <c r="JKQ498" s="195"/>
      <c r="JKR498" s="66"/>
      <c r="JKS498" s="28"/>
      <c r="JKT498" s="28"/>
      <c r="JKU498" s="28"/>
      <c r="JKV498" s="176"/>
      <c r="JKW498" s="195"/>
      <c r="JKX498" s="66"/>
      <c r="JKY498" s="28"/>
      <c r="JKZ498" s="28"/>
      <c r="JLA498" s="28"/>
      <c r="JLB498" s="176"/>
      <c r="JLC498" s="195"/>
      <c r="JLD498" s="66"/>
      <c r="JLE498" s="28"/>
      <c r="JLF498" s="28"/>
      <c r="JLG498" s="28"/>
      <c r="JLH498" s="176"/>
      <c r="JLI498" s="195"/>
      <c r="JLJ498" s="66"/>
      <c r="JLK498" s="28"/>
      <c r="JLL498" s="28"/>
      <c r="JLM498" s="28"/>
      <c r="JLN498" s="176"/>
      <c r="JLO498" s="195"/>
      <c r="JLP498" s="66"/>
      <c r="JLQ498" s="28"/>
      <c r="JLR498" s="28"/>
      <c r="JLS498" s="28"/>
      <c r="JLT498" s="176"/>
      <c r="JLU498" s="195"/>
      <c r="JLV498" s="66"/>
      <c r="JLW498" s="28"/>
      <c r="JLX498" s="28"/>
      <c r="JLY498" s="28"/>
      <c r="JLZ498" s="176"/>
      <c r="JMA498" s="195"/>
      <c r="JMB498" s="66"/>
      <c r="JMC498" s="28"/>
      <c r="JMD498" s="28"/>
      <c r="JME498" s="28"/>
      <c r="JMF498" s="176"/>
      <c r="JMG498" s="195"/>
      <c r="JMH498" s="66"/>
      <c r="JMI498" s="28"/>
      <c r="JMJ498" s="28"/>
      <c r="JMK498" s="28"/>
      <c r="JML498" s="176"/>
      <c r="JMM498" s="195"/>
      <c r="JMN498" s="66"/>
      <c r="JMO498" s="28"/>
      <c r="JMP498" s="28"/>
      <c r="JMQ498" s="28"/>
      <c r="JMR498" s="176"/>
      <c r="JMS498" s="195"/>
      <c r="JMT498" s="66"/>
      <c r="JMU498" s="28"/>
      <c r="JMV498" s="28"/>
      <c r="JMW498" s="28"/>
      <c r="JMX498" s="176"/>
      <c r="JMY498" s="195"/>
      <c r="JMZ498" s="66"/>
      <c r="JNA498" s="28"/>
      <c r="JNB498" s="28"/>
      <c r="JNC498" s="28"/>
      <c r="JND498" s="176"/>
      <c r="JNE498" s="195"/>
      <c r="JNF498" s="66"/>
      <c r="JNG498" s="28"/>
      <c r="JNH498" s="28"/>
      <c r="JNI498" s="28"/>
      <c r="JNJ498" s="176"/>
      <c r="JNK498" s="195"/>
      <c r="JNL498" s="66"/>
      <c r="JNM498" s="28"/>
      <c r="JNN498" s="28"/>
      <c r="JNO498" s="28"/>
      <c r="JNP498" s="176"/>
      <c r="JNQ498" s="195"/>
      <c r="JNR498" s="66"/>
      <c r="JNS498" s="28"/>
      <c r="JNT498" s="28"/>
      <c r="JNU498" s="28"/>
      <c r="JNV498" s="176"/>
      <c r="JNW498" s="195"/>
      <c r="JNX498" s="66"/>
      <c r="JNY498" s="28"/>
      <c r="JNZ498" s="28"/>
      <c r="JOA498" s="28"/>
      <c r="JOB498" s="176"/>
      <c r="JOC498" s="195"/>
      <c r="JOD498" s="66"/>
      <c r="JOE498" s="28"/>
      <c r="JOF498" s="28"/>
      <c r="JOG498" s="28"/>
      <c r="JOH498" s="176"/>
      <c r="JOI498" s="195"/>
      <c r="JOJ498" s="66"/>
      <c r="JOK498" s="28"/>
      <c r="JOL498" s="28"/>
      <c r="JOM498" s="28"/>
      <c r="JON498" s="176"/>
      <c r="JOO498" s="195"/>
      <c r="JOP498" s="66"/>
      <c r="JOQ498" s="28"/>
      <c r="JOR498" s="28"/>
      <c r="JOS498" s="28"/>
      <c r="JOT498" s="176"/>
      <c r="JOU498" s="195"/>
      <c r="JOV498" s="66"/>
      <c r="JOW498" s="28"/>
      <c r="JOX498" s="28"/>
      <c r="JOY498" s="28"/>
      <c r="JOZ498" s="176"/>
      <c r="JPA498" s="195"/>
      <c r="JPB498" s="66"/>
      <c r="JPC498" s="28"/>
      <c r="JPD498" s="28"/>
      <c r="JPE498" s="28"/>
      <c r="JPF498" s="176"/>
      <c r="JPG498" s="195"/>
      <c r="JPH498" s="66"/>
      <c r="JPI498" s="28"/>
      <c r="JPJ498" s="28"/>
      <c r="JPK498" s="28"/>
      <c r="JPL498" s="176"/>
      <c r="JPM498" s="195"/>
      <c r="JPN498" s="66"/>
      <c r="JPO498" s="28"/>
      <c r="JPP498" s="28"/>
      <c r="JPQ498" s="28"/>
      <c r="JPR498" s="176"/>
      <c r="JPS498" s="195"/>
      <c r="JPT498" s="66"/>
      <c r="JPU498" s="28"/>
      <c r="JPV498" s="28"/>
      <c r="JPW498" s="28"/>
      <c r="JPX498" s="176"/>
      <c r="JPY498" s="195"/>
      <c r="JPZ498" s="66"/>
      <c r="JQA498" s="28"/>
      <c r="JQB498" s="28"/>
      <c r="JQC498" s="28"/>
      <c r="JQD498" s="176"/>
      <c r="JQE498" s="195"/>
      <c r="JQF498" s="66"/>
      <c r="JQG498" s="28"/>
      <c r="JQH498" s="28"/>
      <c r="JQI498" s="28"/>
      <c r="JQJ498" s="176"/>
      <c r="JQK498" s="195"/>
      <c r="JQL498" s="66"/>
      <c r="JQM498" s="28"/>
      <c r="JQN498" s="28"/>
      <c r="JQO498" s="28"/>
      <c r="JQP498" s="176"/>
      <c r="JQQ498" s="195"/>
      <c r="JQR498" s="66"/>
      <c r="JQS498" s="28"/>
      <c r="JQT498" s="28"/>
      <c r="JQU498" s="28"/>
      <c r="JQV498" s="176"/>
      <c r="JQW498" s="195"/>
      <c r="JQX498" s="66"/>
      <c r="JQY498" s="28"/>
      <c r="JQZ498" s="28"/>
      <c r="JRA498" s="28"/>
      <c r="JRB498" s="176"/>
      <c r="JRC498" s="195"/>
      <c r="JRD498" s="66"/>
      <c r="JRE498" s="28"/>
      <c r="JRF498" s="28"/>
      <c r="JRG498" s="28"/>
      <c r="JRH498" s="176"/>
      <c r="JRI498" s="195"/>
      <c r="JRJ498" s="66"/>
      <c r="JRK498" s="28"/>
      <c r="JRL498" s="28"/>
      <c r="JRM498" s="28"/>
      <c r="JRN498" s="176"/>
      <c r="JRO498" s="195"/>
      <c r="JRP498" s="66"/>
      <c r="JRQ498" s="28"/>
      <c r="JRR498" s="28"/>
      <c r="JRS498" s="28"/>
      <c r="JRT498" s="176"/>
      <c r="JRU498" s="195"/>
      <c r="JRV498" s="66"/>
      <c r="JRW498" s="28"/>
      <c r="JRX498" s="28"/>
      <c r="JRY498" s="28"/>
      <c r="JRZ498" s="176"/>
      <c r="JSA498" s="195"/>
      <c r="JSB498" s="66"/>
      <c r="JSC498" s="28"/>
      <c r="JSD498" s="28"/>
      <c r="JSE498" s="28"/>
      <c r="JSF498" s="176"/>
      <c r="JSG498" s="195"/>
      <c r="JSH498" s="66"/>
      <c r="JSI498" s="28"/>
      <c r="JSJ498" s="28"/>
      <c r="JSK498" s="28"/>
      <c r="JSL498" s="176"/>
      <c r="JSM498" s="195"/>
      <c r="JSN498" s="66"/>
      <c r="JSO498" s="28"/>
      <c r="JSP498" s="28"/>
      <c r="JSQ498" s="28"/>
      <c r="JSR498" s="176"/>
      <c r="JSS498" s="195"/>
      <c r="JST498" s="66"/>
      <c r="JSU498" s="28"/>
      <c r="JSV498" s="28"/>
      <c r="JSW498" s="28"/>
      <c r="JSX498" s="176"/>
      <c r="JSY498" s="195"/>
      <c r="JSZ498" s="66"/>
      <c r="JTA498" s="28"/>
      <c r="JTB498" s="28"/>
      <c r="JTC498" s="28"/>
      <c r="JTD498" s="176"/>
      <c r="JTE498" s="195"/>
      <c r="JTF498" s="66"/>
      <c r="JTG498" s="28"/>
      <c r="JTH498" s="28"/>
      <c r="JTI498" s="28"/>
      <c r="JTJ498" s="176"/>
      <c r="JTK498" s="195"/>
      <c r="JTL498" s="66"/>
      <c r="JTM498" s="28"/>
      <c r="JTN498" s="28"/>
      <c r="JTO498" s="28"/>
      <c r="JTP498" s="176"/>
      <c r="JTQ498" s="195"/>
      <c r="JTR498" s="66"/>
      <c r="JTS498" s="28"/>
      <c r="JTT498" s="28"/>
      <c r="JTU498" s="28"/>
      <c r="JTV498" s="176"/>
      <c r="JTW498" s="195"/>
      <c r="JTX498" s="66"/>
      <c r="JTY498" s="28"/>
      <c r="JTZ498" s="28"/>
      <c r="JUA498" s="28"/>
      <c r="JUB498" s="176"/>
      <c r="JUC498" s="195"/>
      <c r="JUD498" s="66"/>
      <c r="JUE498" s="28"/>
      <c r="JUF498" s="28"/>
      <c r="JUG498" s="28"/>
      <c r="JUH498" s="176"/>
      <c r="JUI498" s="195"/>
      <c r="JUJ498" s="66"/>
      <c r="JUK498" s="28"/>
      <c r="JUL498" s="28"/>
      <c r="JUM498" s="28"/>
      <c r="JUN498" s="176"/>
      <c r="JUO498" s="195"/>
      <c r="JUP498" s="66"/>
      <c r="JUQ498" s="28"/>
      <c r="JUR498" s="28"/>
      <c r="JUS498" s="28"/>
      <c r="JUT498" s="176"/>
      <c r="JUU498" s="195"/>
      <c r="JUV498" s="66"/>
      <c r="JUW498" s="28"/>
      <c r="JUX498" s="28"/>
      <c r="JUY498" s="28"/>
      <c r="JUZ498" s="176"/>
      <c r="JVA498" s="195"/>
      <c r="JVB498" s="66"/>
      <c r="JVC498" s="28"/>
      <c r="JVD498" s="28"/>
      <c r="JVE498" s="28"/>
      <c r="JVF498" s="176"/>
      <c r="JVG498" s="195"/>
      <c r="JVH498" s="66"/>
      <c r="JVI498" s="28"/>
      <c r="JVJ498" s="28"/>
      <c r="JVK498" s="28"/>
      <c r="JVL498" s="176"/>
      <c r="JVM498" s="195"/>
      <c r="JVN498" s="66"/>
      <c r="JVO498" s="28"/>
      <c r="JVP498" s="28"/>
      <c r="JVQ498" s="28"/>
      <c r="JVR498" s="176"/>
      <c r="JVS498" s="195"/>
      <c r="JVT498" s="66"/>
      <c r="JVU498" s="28"/>
      <c r="JVV498" s="28"/>
      <c r="JVW498" s="28"/>
      <c r="JVX498" s="176"/>
      <c r="JVY498" s="195"/>
      <c r="JVZ498" s="66"/>
      <c r="JWA498" s="28"/>
      <c r="JWB498" s="28"/>
      <c r="JWC498" s="28"/>
      <c r="JWD498" s="176"/>
      <c r="JWE498" s="195"/>
      <c r="JWF498" s="66"/>
      <c r="JWG498" s="28"/>
      <c r="JWH498" s="28"/>
      <c r="JWI498" s="28"/>
      <c r="JWJ498" s="176"/>
      <c r="JWK498" s="195"/>
      <c r="JWL498" s="66"/>
      <c r="JWM498" s="28"/>
      <c r="JWN498" s="28"/>
      <c r="JWO498" s="28"/>
      <c r="JWP498" s="176"/>
      <c r="JWQ498" s="195"/>
      <c r="JWR498" s="66"/>
      <c r="JWS498" s="28"/>
      <c r="JWT498" s="28"/>
      <c r="JWU498" s="28"/>
      <c r="JWV498" s="176"/>
      <c r="JWW498" s="195"/>
      <c r="JWX498" s="66"/>
      <c r="JWY498" s="28"/>
      <c r="JWZ498" s="28"/>
      <c r="JXA498" s="28"/>
      <c r="JXB498" s="176"/>
      <c r="JXC498" s="195"/>
      <c r="JXD498" s="66"/>
      <c r="JXE498" s="28"/>
      <c r="JXF498" s="28"/>
      <c r="JXG498" s="28"/>
      <c r="JXH498" s="176"/>
      <c r="JXI498" s="195"/>
      <c r="JXJ498" s="66"/>
      <c r="JXK498" s="28"/>
      <c r="JXL498" s="28"/>
      <c r="JXM498" s="28"/>
      <c r="JXN498" s="176"/>
      <c r="JXO498" s="195"/>
      <c r="JXP498" s="66"/>
      <c r="JXQ498" s="28"/>
      <c r="JXR498" s="28"/>
      <c r="JXS498" s="28"/>
      <c r="JXT498" s="176"/>
      <c r="JXU498" s="195"/>
      <c r="JXV498" s="66"/>
      <c r="JXW498" s="28"/>
      <c r="JXX498" s="28"/>
      <c r="JXY498" s="28"/>
      <c r="JXZ498" s="176"/>
      <c r="JYA498" s="195"/>
      <c r="JYB498" s="66"/>
      <c r="JYC498" s="28"/>
      <c r="JYD498" s="28"/>
      <c r="JYE498" s="28"/>
      <c r="JYF498" s="176"/>
      <c r="JYG498" s="195"/>
      <c r="JYH498" s="66"/>
      <c r="JYI498" s="28"/>
      <c r="JYJ498" s="28"/>
      <c r="JYK498" s="28"/>
      <c r="JYL498" s="176"/>
      <c r="JYM498" s="195"/>
      <c r="JYN498" s="66"/>
      <c r="JYO498" s="28"/>
      <c r="JYP498" s="28"/>
      <c r="JYQ498" s="28"/>
      <c r="JYR498" s="176"/>
      <c r="JYS498" s="195"/>
      <c r="JYT498" s="66"/>
      <c r="JYU498" s="28"/>
      <c r="JYV498" s="28"/>
      <c r="JYW498" s="28"/>
      <c r="JYX498" s="176"/>
      <c r="JYY498" s="195"/>
      <c r="JYZ498" s="66"/>
      <c r="JZA498" s="28"/>
      <c r="JZB498" s="28"/>
      <c r="JZC498" s="28"/>
      <c r="JZD498" s="176"/>
      <c r="JZE498" s="195"/>
      <c r="JZF498" s="66"/>
      <c r="JZG498" s="28"/>
      <c r="JZH498" s="28"/>
      <c r="JZI498" s="28"/>
      <c r="JZJ498" s="176"/>
      <c r="JZK498" s="195"/>
      <c r="JZL498" s="66"/>
      <c r="JZM498" s="28"/>
      <c r="JZN498" s="28"/>
      <c r="JZO498" s="28"/>
      <c r="JZP498" s="176"/>
      <c r="JZQ498" s="195"/>
      <c r="JZR498" s="66"/>
      <c r="JZS498" s="28"/>
      <c r="JZT498" s="28"/>
      <c r="JZU498" s="28"/>
      <c r="JZV498" s="176"/>
      <c r="JZW498" s="195"/>
      <c r="JZX498" s="66"/>
      <c r="JZY498" s="28"/>
      <c r="JZZ498" s="28"/>
      <c r="KAA498" s="28"/>
      <c r="KAB498" s="176"/>
      <c r="KAC498" s="195"/>
      <c r="KAD498" s="66"/>
      <c r="KAE498" s="28"/>
      <c r="KAF498" s="28"/>
      <c r="KAG498" s="28"/>
      <c r="KAH498" s="176"/>
      <c r="KAI498" s="195"/>
      <c r="KAJ498" s="66"/>
      <c r="KAK498" s="28"/>
      <c r="KAL498" s="28"/>
      <c r="KAM498" s="28"/>
      <c r="KAN498" s="176"/>
      <c r="KAO498" s="195"/>
      <c r="KAP498" s="66"/>
      <c r="KAQ498" s="28"/>
      <c r="KAR498" s="28"/>
      <c r="KAS498" s="28"/>
      <c r="KAT498" s="176"/>
      <c r="KAU498" s="195"/>
      <c r="KAV498" s="66"/>
      <c r="KAW498" s="28"/>
      <c r="KAX498" s="28"/>
      <c r="KAY498" s="28"/>
      <c r="KAZ498" s="176"/>
      <c r="KBA498" s="195"/>
      <c r="KBB498" s="66"/>
      <c r="KBC498" s="28"/>
      <c r="KBD498" s="28"/>
      <c r="KBE498" s="28"/>
      <c r="KBF498" s="176"/>
      <c r="KBG498" s="195"/>
      <c r="KBH498" s="66"/>
      <c r="KBI498" s="28"/>
      <c r="KBJ498" s="28"/>
      <c r="KBK498" s="28"/>
      <c r="KBL498" s="176"/>
      <c r="KBM498" s="195"/>
      <c r="KBN498" s="66"/>
      <c r="KBO498" s="28"/>
      <c r="KBP498" s="28"/>
      <c r="KBQ498" s="28"/>
      <c r="KBR498" s="176"/>
      <c r="KBS498" s="195"/>
      <c r="KBT498" s="66"/>
      <c r="KBU498" s="28"/>
      <c r="KBV498" s="28"/>
      <c r="KBW498" s="28"/>
      <c r="KBX498" s="176"/>
      <c r="KBY498" s="195"/>
      <c r="KBZ498" s="66"/>
      <c r="KCA498" s="28"/>
      <c r="KCB498" s="28"/>
      <c r="KCC498" s="28"/>
      <c r="KCD498" s="176"/>
      <c r="KCE498" s="195"/>
      <c r="KCF498" s="66"/>
      <c r="KCG498" s="28"/>
      <c r="KCH498" s="28"/>
      <c r="KCI498" s="28"/>
      <c r="KCJ498" s="176"/>
      <c r="KCK498" s="195"/>
      <c r="KCL498" s="66"/>
      <c r="KCM498" s="28"/>
      <c r="KCN498" s="28"/>
      <c r="KCO498" s="28"/>
      <c r="KCP498" s="176"/>
      <c r="KCQ498" s="195"/>
      <c r="KCR498" s="66"/>
      <c r="KCS498" s="28"/>
      <c r="KCT498" s="28"/>
      <c r="KCU498" s="28"/>
      <c r="KCV498" s="176"/>
      <c r="KCW498" s="195"/>
      <c r="KCX498" s="66"/>
      <c r="KCY498" s="28"/>
      <c r="KCZ498" s="28"/>
      <c r="KDA498" s="28"/>
      <c r="KDB498" s="176"/>
      <c r="KDC498" s="195"/>
      <c r="KDD498" s="66"/>
      <c r="KDE498" s="28"/>
      <c r="KDF498" s="28"/>
      <c r="KDG498" s="28"/>
      <c r="KDH498" s="176"/>
      <c r="KDI498" s="195"/>
      <c r="KDJ498" s="66"/>
      <c r="KDK498" s="28"/>
      <c r="KDL498" s="28"/>
      <c r="KDM498" s="28"/>
      <c r="KDN498" s="176"/>
      <c r="KDO498" s="195"/>
      <c r="KDP498" s="66"/>
      <c r="KDQ498" s="28"/>
      <c r="KDR498" s="28"/>
      <c r="KDS498" s="28"/>
      <c r="KDT498" s="176"/>
      <c r="KDU498" s="195"/>
      <c r="KDV498" s="66"/>
      <c r="KDW498" s="28"/>
      <c r="KDX498" s="28"/>
      <c r="KDY498" s="28"/>
      <c r="KDZ498" s="176"/>
      <c r="KEA498" s="195"/>
      <c r="KEB498" s="66"/>
      <c r="KEC498" s="28"/>
      <c r="KED498" s="28"/>
      <c r="KEE498" s="28"/>
      <c r="KEF498" s="176"/>
      <c r="KEG498" s="195"/>
      <c r="KEH498" s="66"/>
      <c r="KEI498" s="28"/>
      <c r="KEJ498" s="28"/>
      <c r="KEK498" s="28"/>
      <c r="KEL498" s="176"/>
      <c r="KEM498" s="195"/>
      <c r="KEN498" s="66"/>
      <c r="KEO498" s="28"/>
      <c r="KEP498" s="28"/>
      <c r="KEQ498" s="28"/>
      <c r="KER498" s="176"/>
      <c r="KES498" s="195"/>
      <c r="KET498" s="66"/>
      <c r="KEU498" s="28"/>
      <c r="KEV498" s="28"/>
      <c r="KEW498" s="28"/>
      <c r="KEX498" s="176"/>
      <c r="KEY498" s="195"/>
      <c r="KEZ498" s="66"/>
      <c r="KFA498" s="28"/>
      <c r="KFB498" s="28"/>
      <c r="KFC498" s="28"/>
      <c r="KFD498" s="176"/>
      <c r="KFE498" s="195"/>
      <c r="KFF498" s="66"/>
      <c r="KFG498" s="28"/>
      <c r="KFH498" s="28"/>
      <c r="KFI498" s="28"/>
      <c r="KFJ498" s="176"/>
      <c r="KFK498" s="195"/>
      <c r="KFL498" s="66"/>
      <c r="KFM498" s="28"/>
      <c r="KFN498" s="28"/>
      <c r="KFO498" s="28"/>
      <c r="KFP498" s="176"/>
      <c r="KFQ498" s="195"/>
      <c r="KFR498" s="66"/>
      <c r="KFS498" s="28"/>
      <c r="KFT498" s="28"/>
      <c r="KFU498" s="28"/>
      <c r="KFV498" s="176"/>
      <c r="KFW498" s="195"/>
      <c r="KFX498" s="66"/>
      <c r="KFY498" s="28"/>
      <c r="KFZ498" s="28"/>
      <c r="KGA498" s="28"/>
      <c r="KGB498" s="176"/>
      <c r="KGC498" s="195"/>
      <c r="KGD498" s="66"/>
      <c r="KGE498" s="28"/>
      <c r="KGF498" s="28"/>
      <c r="KGG498" s="28"/>
      <c r="KGH498" s="176"/>
      <c r="KGI498" s="195"/>
      <c r="KGJ498" s="66"/>
      <c r="KGK498" s="28"/>
      <c r="KGL498" s="28"/>
      <c r="KGM498" s="28"/>
      <c r="KGN498" s="176"/>
      <c r="KGO498" s="195"/>
      <c r="KGP498" s="66"/>
      <c r="KGQ498" s="28"/>
      <c r="KGR498" s="28"/>
      <c r="KGS498" s="28"/>
      <c r="KGT498" s="176"/>
      <c r="KGU498" s="195"/>
      <c r="KGV498" s="66"/>
      <c r="KGW498" s="28"/>
      <c r="KGX498" s="28"/>
      <c r="KGY498" s="28"/>
      <c r="KGZ498" s="176"/>
      <c r="KHA498" s="195"/>
      <c r="KHB498" s="66"/>
      <c r="KHC498" s="28"/>
      <c r="KHD498" s="28"/>
      <c r="KHE498" s="28"/>
      <c r="KHF498" s="176"/>
      <c r="KHG498" s="195"/>
      <c r="KHH498" s="66"/>
      <c r="KHI498" s="28"/>
      <c r="KHJ498" s="28"/>
      <c r="KHK498" s="28"/>
      <c r="KHL498" s="176"/>
      <c r="KHM498" s="195"/>
      <c r="KHN498" s="66"/>
      <c r="KHO498" s="28"/>
      <c r="KHP498" s="28"/>
      <c r="KHQ498" s="28"/>
      <c r="KHR498" s="176"/>
      <c r="KHS498" s="195"/>
      <c r="KHT498" s="66"/>
      <c r="KHU498" s="28"/>
      <c r="KHV498" s="28"/>
      <c r="KHW498" s="28"/>
      <c r="KHX498" s="176"/>
      <c r="KHY498" s="195"/>
      <c r="KHZ498" s="66"/>
      <c r="KIA498" s="28"/>
      <c r="KIB498" s="28"/>
      <c r="KIC498" s="28"/>
      <c r="KID498" s="176"/>
      <c r="KIE498" s="195"/>
      <c r="KIF498" s="66"/>
      <c r="KIG498" s="28"/>
      <c r="KIH498" s="28"/>
      <c r="KII498" s="28"/>
      <c r="KIJ498" s="176"/>
      <c r="KIK498" s="195"/>
      <c r="KIL498" s="66"/>
      <c r="KIM498" s="28"/>
      <c r="KIN498" s="28"/>
      <c r="KIO498" s="28"/>
      <c r="KIP498" s="176"/>
      <c r="KIQ498" s="195"/>
      <c r="KIR498" s="66"/>
      <c r="KIS498" s="28"/>
      <c r="KIT498" s="28"/>
      <c r="KIU498" s="28"/>
      <c r="KIV498" s="176"/>
      <c r="KIW498" s="195"/>
      <c r="KIX498" s="66"/>
      <c r="KIY498" s="28"/>
      <c r="KIZ498" s="28"/>
      <c r="KJA498" s="28"/>
      <c r="KJB498" s="176"/>
      <c r="KJC498" s="195"/>
      <c r="KJD498" s="66"/>
      <c r="KJE498" s="28"/>
      <c r="KJF498" s="28"/>
      <c r="KJG498" s="28"/>
      <c r="KJH498" s="176"/>
      <c r="KJI498" s="195"/>
      <c r="KJJ498" s="66"/>
      <c r="KJK498" s="28"/>
      <c r="KJL498" s="28"/>
      <c r="KJM498" s="28"/>
      <c r="KJN498" s="176"/>
      <c r="KJO498" s="195"/>
      <c r="KJP498" s="66"/>
      <c r="KJQ498" s="28"/>
      <c r="KJR498" s="28"/>
      <c r="KJS498" s="28"/>
      <c r="KJT498" s="176"/>
      <c r="KJU498" s="195"/>
      <c r="KJV498" s="66"/>
      <c r="KJW498" s="28"/>
      <c r="KJX498" s="28"/>
      <c r="KJY498" s="28"/>
      <c r="KJZ498" s="176"/>
      <c r="KKA498" s="195"/>
      <c r="KKB498" s="66"/>
      <c r="KKC498" s="28"/>
      <c r="KKD498" s="28"/>
      <c r="KKE498" s="28"/>
      <c r="KKF498" s="176"/>
      <c r="KKG498" s="195"/>
      <c r="KKH498" s="66"/>
      <c r="KKI498" s="28"/>
      <c r="KKJ498" s="28"/>
      <c r="KKK498" s="28"/>
      <c r="KKL498" s="176"/>
      <c r="KKM498" s="195"/>
      <c r="KKN498" s="66"/>
      <c r="KKO498" s="28"/>
      <c r="KKP498" s="28"/>
      <c r="KKQ498" s="28"/>
      <c r="KKR498" s="176"/>
      <c r="KKS498" s="195"/>
      <c r="KKT498" s="66"/>
      <c r="KKU498" s="28"/>
      <c r="KKV498" s="28"/>
      <c r="KKW498" s="28"/>
      <c r="KKX498" s="176"/>
      <c r="KKY498" s="195"/>
      <c r="KKZ498" s="66"/>
      <c r="KLA498" s="28"/>
      <c r="KLB498" s="28"/>
      <c r="KLC498" s="28"/>
      <c r="KLD498" s="176"/>
      <c r="KLE498" s="195"/>
      <c r="KLF498" s="66"/>
      <c r="KLG498" s="28"/>
      <c r="KLH498" s="28"/>
      <c r="KLI498" s="28"/>
      <c r="KLJ498" s="176"/>
      <c r="KLK498" s="195"/>
      <c r="KLL498" s="66"/>
      <c r="KLM498" s="28"/>
      <c r="KLN498" s="28"/>
      <c r="KLO498" s="28"/>
      <c r="KLP498" s="176"/>
      <c r="KLQ498" s="195"/>
      <c r="KLR498" s="66"/>
      <c r="KLS498" s="28"/>
      <c r="KLT498" s="28"/>
      <c r="KLU498" s="28"/>
      <c r="KLV498" s="176"/>
      <c r="KLW498" s="195"/>
      <c r="KLX498" s="66"/>
      <c r="KLY498" s="28"/>
      <c r="KLZ498" s="28"/>
      <c r="KMA498" s="28"/>
      <c r="KMB498" s="176"/>
      <c r="KMC498" s="195"/>
      <c r="KMD498" s="66"/>
      <c r="KME498" s="28"/>
      <c r="KMF498" s="28"/>
      <c r="KMG498" s="28"/>
      <c r="KMH498" s="176"/>
      <c r="KMI498" s="195"/>
      <c r="KMJ498" s="66"/>
      <c r="KMK498" s="28"/>
      <c r="KML498" s="28"/>
      <c r="KMM498" s="28"/>
      <c r="KMN498" s="176"/>
      <c r="KMO498" s="195"/>
      <c r="KMP498" s="66"/>
      <c r="KMQ498" s="28"/>
      <c r="KMR498" s="28"/>
      <c r="KMS498" s="28"/>
      <c r="KMT498" s="176"/>
      <c r="KMU498" s="195"/>
      <c r="KMV498" s="66"/>
      <c r="KMW498" s="28"/>
      <c r="KMX498" s="28"/>
      <c r="KMY498" s="28"/>
      <c r="KMZ498" s="176"/>
      <c r="KNA498" s="195"/>
      <c r="KNB498" s="66"/>
      <c r="KNC498" s="28"/>
      <c r="KND498" s="28"/>
      <c r="KNE498" s="28"/>
      <c r="KNF498" s="176"/>
      <c r="KNG498" s="195"/>
      <c r="KNH498" s="66"/>
      <c r="KNI498" s="28"/>
      <c r="KNJ498" s="28"/>
      <c r="KNK498" s="28"/>
      <c r="KNL498" s="176"/>
      <c r="KNM498" s="195"/>
      <c r="KNN498" s="66"/>
      <c r="KNO498" s="28"/>
      <c r="KNP498" s="28"/>
      <c r="KNQ498" s="28"/>
      <c r="KNR498" s="176"/>
      <c r="KNS498" s="195"/>
      <c r="KNT498" s="66"/>
      <c r="KNU498" s="28"/>
      <c r="KNV498" s="28"/>
      <c r="KNW498" s="28"/>
      <c r="KNX498" s="176"/>
      <c r="KNY498" s="195"/>
      <c r="KNZ498" s="66"/>
      <c r="KOA498" s="28"/>
      <c r="KOB498" s="28"/>
      <c r="KOC498" s="28"/>
      <c r="KOD498" s="176"/>
      <c r="KOE498" s="195"/>
      <c r="KOF498" s="66"/>
      <c r="KOG498" s="28"/>
      <c r="KOH498" s="28"/>
      <c r="KOI498" s="28"/>
      <c r="KOJ498" s="176"/>
      <c r="KOK498" s="195"/>
      <c r="KOL498" s="66"/>
      <c r="KOM498" s="28"/>
      <c r="KON498" s="28"/>
      <c r="KOO498" s="28"/>
      <c r="KOP498" s="176"/>
      <c r="KOQ498" s="195"/>
      <c r="KOR498" s="66"/>
      <c r="KOS498" s="28"/>
      <c r="KOT498" s="28"/>
      <c r="KOU498" s="28"/>
      <c r="KOV498" s="176"/>
      <c r="KOW498" s="195"/>
      <c r="KOX498" s="66"/>
      <c r="KOY498" s="28"/>
      <c r="KOZ498" s="28"/>
      <c r="KPA498" s="28"/>
      <c r="KPB498" s="176"/>
      <c r="KPC498" s="195"/>
      <c r="KPD498" s="66"/>
      <c r="KPE498" s="28"/>
      <c r="KPF498" s="28"/>
      <c r="KPG498" s="28"/>
      <c r="KPH498" s="176"/>
      <c r="KPI498" s="195"/>
      <c r="KPJ498" s="66"/>
      <c r="KPK498" s="28"/>
      <c r="KPL498" s="28"/>
      <c r="KPM498" s="28"/>
      <c r="KPN498" s="176"/>
      <c r="KPO498" s="195"/>
      <c r="KPP498" s="66"/>
      <c r="KPQ498" s="28"/>
      <c r="KPR498" s="28"/>
      <c r="KPS498" s="28"/>
      <c r="KPT498" s="176"/>
      <c r="KPU498" s="195"/>
      <c r="KPV498" s="66"/>
      <c r="KPW498" s="28"/>
      <c r="KPX498" s="28"/>
      <c r="KPY498" s="28"/>
      <c r="KPZ498" s="176"/>
      <c r="KQA498" s="195"/>
      <c r="KQB498" s="66"/>
      <c r="KQC498" s="28"/>
      <c r="KQD498" s="28"/>
      <c r="KQE498" s="28"/>
      <c r="KQF498" s="176"/>
      <c r="KQG498" s="195"/>
      <c r="KQH498" s="66"/>
      <c r="KQI498" s="28"/>
      <c r="KQJ498" s="28"/>
      <c r="KQK498" s="28"/>
      <c r="KQL498" s="176"/>
      <c r="KQM498" s="195"/>
      <c r="KQN498" s="66"/>
      <c r="KQO498" s="28"/>
      <c r="KQP498" s="28"/>
      <c r="KQQ498" s="28"/>
      <c r="KQR498" s="176"/>
      <c r="KQS498" s="195"/>
      <c r="KQT498" s="66"/>
      <c r="KQU498" s="28"/>
      <c r="KQV498" s="28"/>
      <c r="KQW498" s="28"/>
      <c r="KQX498" s="176"/>
      <c r="KQY498" s="195"/>
      <c r="KQZ498" s="66"/>
      <c r="KRA498" s="28"/>
      <c r="KRB498" s="28"/>
      <c r="KRC498" s="28"/>
      <c r="KRD498" s="176"/>
      <c r="KRE498" s="195"/>
      <c r="KRF498" s="66"/>
      <c r="KRG498" s="28"/>
      <c r="KRH498" s="28"/>
      <c r="KRI498" s="28"/>
      <c r="KRJ498" s="176"/>
      <c r="KRK498" s="195"/>
      <c r="KRL498" s="66"/>
      <c r="KRM498" s="28"/>
      <c r="KRN498" s="28"/>
      <c r="KRO498" s="28"/>
      <c r="KRP498" s="176"/>
      <c r="KRQ498" s="195"/>
      <c r="KRR498" s="66"/>
      <c r="KRS498" s="28"/>
      <c r="KRT498" s="28"/>
      <c r="KRU498" s="28"/>
      <c r="KRV498" s="176"/>
      <c r="KRW498" s="195"/>
      <c r="KRX498" s="66"/>
      <c r="KRY498" s="28"/>
      <c r="KRZ498" s="28"/>
      <c r="KSA498" s="28"/>
      <c r="KSB498" s="176"/>
      <c r="KSC498" s="195"/>
      <c r="KSD498" s="66"/>
      <c r="KSE498" s="28"/>
      <c r="KSF498" s="28"/>
      <c r="KSG498" s="28"/>
      <c r="KSH498" s="176"/>
      <c r="KSI498" s="195"/>
      <c r="KSJ498" s="66"/>
      <c r="KSK498" s="28"/>
      <c r="KSL498" s="28"/>
      <c r="KSM498" s="28"/>
      <c r="KSN498" s="176"/>
      <c r="KSO498" s="195"/>
      <c r="KSP498" s="66"/>
      <c r="KSQ498" s="28"/>
      <c r="KSR498" s="28"/>
      <c r="KSS498" s="28"/>
      <c r="KST498" s="176"/>
      <c r="KSU498" s="195"/>
      <c r="KSV498" s="66"/>
      <c r="KSW498" s="28"/>
      <c r="KSX498" s="28"/>
      <c r="KSY498" s="28"/>
      <c r="KSZ498" s="176"/>
      <c r="KTA498" s="195"/>
      <c r="KTB498" s="66"/>
      <c r="KTC498" s="28"/>
      <c r="KTD498" s="28"/>
      <c r="KTE498" s="28"/>
      <c r="KTF498" s="176"/>
      <c r="KTG498" s="195"/>
      <c r="KTH498" s="66"/>
      <c r="KTI498" s="28"/>
      <c r="KTJ498" s="28"/>
      <c r="KTK498" s="28"/>
      <c r="KTL498" s="176"/>
      <c r="KTM498" s="195"/>
      <c r="KTN498" s="66"/>
      <c r="KTO498" s="28"/>
      <c r="KTP498" s="28"/>
      <c r="KTQ498" s="28"/>
      <c r="KTR498" s="176"/>
      <c r="KTS498" s="195"/>
      <c r="KTT498" s="66"/>
      <c r="KTU498" s="28"/>
      <c r="KTV498" s="28"/>
      <c r="KTW498" s="28"/>
      <c r="KTX498" s="176"/>
      <c r="KTY498" s="195"/>
      <c r="KTZ498" s="66"/>
      <c r="KUA498" s="28"/>
      <c r="KUB498" s="28"/>
      <c r="KUC498" s="28"/>
      <c r="KUD498" s="176"/>
      <c r="KUE498" s="195"/>
      <c r="KUF498" s="66"/>
      <c r="KUG498" s="28"/>
      <c r="KUH498" s="28"/>
      <c r="KUI498" s="28"/>
      <c r="KUJ498" s="176"/>
      <c r="KUK498" s="195"/>
      <c r="KUL498" s="66"/>
      <c r="KUM498" s="28"/>
      <c r="KUN498" s="28"/>
      <c r="KUO498" s="28"/>
      <c r="KUP498" s="176"/>
      <c r="KUQ498" s="195"/>
      <c r="KUR498" s="66"/>
      <c r="KUS498" s="28"/>
      <c r="KUT498" s="28"/>
      <c r="KUU498" s="28"/>
      <c r="KUV498" s="176"/>
      <c r="KUW498" s="195"/>
      <c r="KUX498" s="66"/>
      <c r="KUY498" s="28"/>
      <c r="KUZ498" s="28"/>
      <c r="KVA498" s="28"/>
      <c r="KVB498" s="176"/>
      <c r="KVC498" s="195"/>
      <c r="KVD498" s="66"/>
      <c r="KVE498" s="28"/>
      <c r="KVF498" s="28"/>
      <c r="KVG498" s="28"/>
      <c r="KVH498" s="176"/>
      <c r="KVI498" s="195"/>
      <c r="KVJ498" s="66"/>
      <c r="KVK498" s="28"/>
      <c r="KVL498" s="28"/>
      <c r="KVM498" s="28"/>
      <c r="KVN498" s="176"/>
      <c r="KVO498" s="195"/>
      <c r="KVP498" s="66"/>
      <c r="KVQ498" s="28"/>
      <c r="KVR498" s="28"/>
      <c r="KVS498" s="28"/>
      <c r="KVT498" s="176"/>
      <c r="KVU498" s="195"/>
      <c r="KVV498" s="66"/>
      <c r="KVW498" s="28"/>
      <c r="KVX498" s="28"/>
      <c r="KVY498" s="28"/>
      <c r="KVZ498" s="176"/>
      <c r="KWA498" s="195"/>
      <c r="KWB498" s="66"/>
      <c r="KWC498" s="28"/>
      <c r="KWD498" s="28"/>
      <c r="KWE498" s="28"/>
      <c r="KWF498" s="176"/>
      <c r="KWG498" s="195"/>
      <c r="KWH498" s="66"/>
      <c r="KWI498" s="28"/>
      <c r="KWJ498" s="28"/>
      <c r="KWK498" s="28"/>
      <c r="KWL498" s="176"/>
      <c r="KWM498" s="195"/>
      <c r="KWN498" s="66"/>
      <c r="KWO498" s="28"/>
      <c r="KWP498" s="28"/>
      <c r="KWQ498" s="28"/>
      <c r="KWR498" s="176"/>
      <c r="KWS498" s="195"/>
      <c r="KWT498" s="66"/>
      <c r="KWU498" s="28"/>
      <c r="KWV498" s="28"/>
      <c r="KWW498" s="28"/>
      <c r="KWX498" s="176"/>
      <c r="KWY498" s="195"/>
      <c r="KWZ498" s="66"/>
      <c r="KXA498" s="28"/>
      <c r="KXB498" s="28"/>
      <c r="KXC498" s="28"/>
      <c r="KXD498" s="176"/>
      <c r="KXE498" s="195"/>
      <c r="KXF498" s="66"/>
      <c r="KXG498" s="28"/>
      <c r="KXH498" s="28"/>
      <c r="KXI498" s="28"/>
      <c r="KXJ498" s="176"/>
      <c r="KXK498" s="195"/>
      <c r="KXL498" s="66"/>
      <c r="KXM498" s="28"/>
      <c r="KXN498" s="28"/>
      <c r="KXO498" s="28"/>
      <c r="KXP498" s="176"/>
      <c r="KXQ498" s="195"/>
      <c r="KXR498" s="66"/>
      <c r="KXS498" s="28"/>
      <c r="KXT498" s="28"/>
      <c r="KXU498" s="28"/>
      <c r="KXV498" s="176"/>
      <c r="KXW498" s="195"/>
      <c r="KXX498" s="66"/>
      <c r="KXY498" s="28"/>
      <c r="KXZ498" s="28"/>
      <c r="KYA498" s="28"/>
      <c r="KYB498" s="176"/>
      <c r="KYC498" s="195"/>
      <c r="KYD498" s="66"/>
      <c r="KYE498" s="28"/>
      <c r="KYF498" s="28"/>
      <c r="KYG498" s="28"/>
      <c r="KYH498" s="176"/>
      <c r="KYI498" s="195"/>
      <c r="KYJ498" s="66"/>
      <c r="KYK498" s="28"/>
      <c r="KYL498" s="28"/>
      <c r="KYM498" s="28"/>
      <c r="KYN498" s="176"/>
      <c r="KYO498" s="195"/>
      <c r="KYP498" s="66"/>
      <c r="KYQ498" s="28"/>
      <c r="KYR498" s="28"/>
      <c r="KYS498" s="28"/>
      <c r="KYT498" s="176"/>
      <c r="KYU498" s="195"/>
      <c r="KYV498" s="66"/>
      <c r="KYW498" s="28"/>
      <c r="KYX498" s="28"/>
      <c r="KYY498" s="28"/>
      <c r="KYZ498" s="176"/>
      <c r="KZA498" s="195"/>
      <c r="KZB498" s="66"/>
      <c r="KZC498" s="28"/>
      <c r="KZD498" s="28"/>
      <c r="KZE498" s="28"/>
      <c r="KZF498" s="176"/>
      <c r="KZG498" s="195"/>
      <c r="KZH498" s="66"/>
      <c r="KZI498" s="28"/>
      <c r="KZJ498" s="28"/>
      <c r="KZK498" s="28"/>
      <c r="KZL498" s="176"/>
      <c r="KZM498" s="195"/>
      <c r="KZN498" s="66"/>
      <c r="KZO498" s="28"/>
      <c r="KZP498" s="28"/>
      <c r="KZQ498" s="28"/>
      <c r="KZR498" s="176"/>
      <c r="KZS498" s="195"/>
      <c r="KZT498" s="66"/>
      <c r="KZU498" s="28"/>
      <c r="KZV498" s="28"/>
      <c r="KZW498" s="28"/>
      <c r="KZX498" s="176"/>
      <c r="KZY498" s="195"/>
      <c r="KZZ498" s="66"/>
      <c r="LAA498" s="28"/>
      <c r="LAB498" s="28"/>
      <c r="LAC498" s="28"/>
      <c r="LAD498" s="176"/>
      <c r="LAE498" s="195"/>
      <c r="LAF498" s="66"/>
      <c r="LAG498" s="28"/>
      <c r="LAH498" s="28"/>
      <c r="LAI498" s="28"/>
      <c r="LAJ498" s="176"/>
      <c r="LAK498" s="195"/>
      <c r="LAL498" s="66"/>
      <c r="LAM498" s="28"/>
      <c r="LAN498" s="28"/>
      <c r="LAO498" s="28"/>
      <c r="LAP498" s="176"/>
      <c r="LAQ498" s="195"/>
      <c r="LAR498" s="66"/>
      <c r="LAS498" s="28"/>
      <c r="LAT498" s="28"/>
      <c r="LAU498" s="28"/>
      <c r="LAV498" s="176"/>
      <c r="LAW498" s="195"/>
      <c r="LAX498" s="66"/>
      <c r="LAY498" s="28"/>
      <c r="LAZ498" s="28"/>
      <c r="LBA498" s="28"/>
      <c r="LBB498" s="176"/>
      <c r="LBC498" s="195"/>
      <c r="LBD498" s="66"/>
      <c r="LBE498" s="28"/>
      <c r="LBF498" s="28"/>
      <c r="LBG498" s="28"/>
      <c r="LBH498" s="176"/>
      <c r="LBI498" s="195"/>
      <c r="LBJ498" s="66"/>
      <c r="LBK498" s="28"/>
      <c r="LBL498" s="28"/>
      <c r="LBM498" s="28"/>
      <c r="LBN498" s="176"/>
      <c r="LBO498" s="195"/>
      <c r="LBP498" s="66"/>
      <c r="LBQ498" s="28"/>
      <c r="LBR498" s="28"/>
      <c r="LBS498" s="28"/>
      <c r="LBT498" s="176"/>
      <c r="LBU498" s="195"/>
      <c r="LBV498" s="66"/>
      <c r="LBW498" s="28"/>
      <c r="LBX498" s="28"/>
      <c r="LBY498" s="28"/>
      <c r="LBZ498" s="176"/>
      <c r="LCA498" s="195"/>
      <c r="LCB498" s="66"/>
      <c r="LCC498" s="28"/>
      <c r="LCD498" s="28"/>
      <c r="LCE498" s="28"/>
      <c r="LCF498" s="176"/>
      <c r="LCG498" s="195"/>
      <c r="LCH498" s="66"/>
      <c r="LCI498" s="28"/>
      <c r="LCJ498" s="28"/>
      <c r="LCK498" s="28"/>
      <c r="LCL498" s="176"/>
      <c r="LCM498" s="195"/>
      <c r="LCN498" s="66"/>
      <c r="LCO498" s="28"/>
      <c r="LCP498" s="28"/>
      <c r="LCQ498" s="28"/>
      <c r="LCR498" s="176"/>
      <c r="LCS498" s="195"/>
      <c r="LCT498" s="66"/>
      <c r="LCU498" s="28"/>
      <c r="LCV498" s="28"/>
      <c r="LCW498" s="28"/>
      <c r="LCX498" s="176"/>
      <c r="LCY498" s="195"/>
      <c r="LCZ498" s="66"/>
      <c r="LDA498" s="28"/>
      <c r="LDB498" s="28"/>
      <c r="LDC498" s="28"/>
      <c r="LDD498" s="176"/>
      <c r="LDE498" s="195"/>
      <c r="LDF498" s="66"/>
      <c r="LDG498" s="28"/>
      <c r="LDH498" s="28"/>
      <c r="LDI498" s="28"/>
      <c r="LDJ498" s="176"/>
      <c r="LDK498" s="195"/>
      <c r="LDL498" s="66"/>
      <c r="LDM498" s="28"/>
      <c r="LDN498" s="28"/>
      <c r="LDO498" s="28"/>
      <c r="LDP498" s="176"/>
      <c r="LDQ498" s="195"/>
      <c r="LDR498" s="66"/>
      <c r="LDS498" s="28"/>
      <c r="LDT498" s="28"/>
      <c r="LDU498" s="28"/>
      <c r="LDV498" s="176"/>
      <c r="LDW498" s="195"/>
      <c r="LDX498" s="66"/>
      <c r="LDY498" s="28"/>
      <c r="LDZ498" s="28"/>
      <c r="LEA498" s="28"/>
      <c r="LEB498" s="176"/>
      <c r="LEC498" s="195"/>
      <c r="LED498" s="66"/>
      <c r="LEE498" s="28"/>
      <c r="LEF498" s="28"/>
      <c r="LEG498" s="28"/>
      <c r="LEH498" s="176"/>
      <c r="LEI498" s="195"/>
      <c r="LEJ498" s="66"/>
      <c r="LEK498" s="28"/>
      <c r="LEL498" s="28"/>
      <c r="LEM498" s="28"/>
      <c r="LEN498" s="176"/>
      <c r="LEO498" s="195"/>
      <c r="LEP498" s="66"/>
      <c r="LEQ498" s="28"/>
      <c r="LER498" s="28"/>
      <c r="LES498" s="28"/>
      <c r="LET498" s="176"/>
      <c r="LEU498" s="195"/>
      <c r="LEV498" s="66"/>
      <c r="LEW498" s="28"/>
      <c r="LEX498" s="28"/>
      <c r="LEY498" s="28"/>
      <c r="LEZ498" s="176"/>
      <c r="LFA498" s="195"/>
      <c r="LFB498" s="66"/>
      <c r="LFC498" s="28"/>
      <c r="LFD498" s="28"/>
      <c r="LFE498" s="28"/>
      <c r="LFF498" s="176"/>
      <c r="LFG498" s="195"/>
      <c r="LFH498" s="66"/>
      <c r="LFI498" s="28"/>
      <c r="LFJ498" s="28"/>
      <c r="LFK498" s="28"/>
      <c r="LFL498" s="176"/>
      <c r="LFM498" s="195"/>
      <c r="LFN498" s="66"/>
      <c r="LFO498" s="28"/>
      <c r="LFP498" s="28"/>
      <c r="LFQ498" s="28"/>
      <c r="LFR498" s="176"/>
      <c r="LFS498" s="195"/>
      <c r="LFT498" s="66"/>
      <c r="LFU498" s="28"/>
      <c r="LFV498" s="28"/>
      <c r="LFW498" s="28"/>
      <c r="LFX498" s="176"/>
      <c r="LFY498" s="195"/>
      <c r="LFZ498" s="66"/>
      <c r="LGA498" s="28"/>
      <c r="LGB498" s="28"/>
      <c r="LGC498" s="28"/>
      <c r="LGD498" s="176"/>
      <c r="LGE498" s="195"/>
      <c r="LGF498" s="66"/>
      <c r="LGG498" s="28"/>
      <c r="LGH498" s="28"/>
      <c r="LGI498" s="28"/>
      <c r="LGJ498" s="176"/>
      <c r="LGK498" s="195"/>
      <c r="LGL498" s="66"/>
      <c r="LGM498" s="28"/>
      <c r="LGN498" s="28"/>
      <c r="LGO498" s="28"/>
      <c r="LGP498" s="176"/>
      <c r="LGQ498" s="195"/>
      <c r="LGR498" s="66"/>
      <c r="LGS498" s="28"/>
      <c r="LGT498" s="28"/>
      <c r="LGU498" s="28"/>
      <c r="LGV498" s="176"/>
      <c r="LGW498" s="195"/>
      <c r="LGX498" s="66"/>
      <c r="LGY498" s="28"/>
      <c r="LGZ498" s="28"/>
      <c r="LHA498" s="28"/>
      <c r="LHB498" s="176"/>
      <c r="LHC498" s="195"/>
      <c r="LHD498" s="66"/>
      <c r="LHE498" s="28"/>
      <c r="LHF498" s="28"/>
      <c r="LHG498" s="28"/>
      <c r="LHH498" s="176"/>
      <c r="LHI498" s="195"/>
      <c r="LHJ498" s="66"/>
      <c r="LHK498" s="28"/>
      <c r="LHL498" s="28"/>
      <c r="LHM498" s="28"/>
      <c r="LHN498" s="176"/>
      <c r="LHO498" s="195"/>
      <c r="LHP498" s="66"/>
      <c r="LHQ498" s="28"/>
      <c r="LHR498" s="28"/>
      <c r="LHS498" s="28"/>
      <c r="LHT498" s="176"/>
      <c r="LHU498" s="195"/>
      <c r="LHV498" s="66"/>
      <c r="LHW498" s="28"/>
      <c r="LHX498" s="28"/>
      <c r="LHY498" s="28"/>
      <c r="LHZ498" s="176"/>
      <c r="LIA498" s="195"/>
      <c r="LIB498" s="66"/>
      <c r="LIC498" s="28"/>
      <c r="LID498" s="28"/>
      <c r="LIE498" s="28"/>
      <c r="LIF498" s="176"/>
      <c r="LIG498" s="195"/>
      <c r="LIH498" s="66"/>
      <c r="LII498" s="28"/>
      <c r="LIJ498" s="28"/>
      <c r="LIK498" s="28"/>
      <c r="LIL498" s="176"/>
      <c r="LIM498" s="195"/>
      <c r="LIN498" s="66"/>
      <c r="LIO498" s="28"/>
      <c r="LIP498" s="28"/>
      <c r="LIQ498" s="28"/>
      <c r="LIR498" s="176"/>
      <c r="LIS498" s="195"/>
      <c r="LIT498" s="66"/>
      <c r="LIU498" s="28"/>
      <c r="LIV498" s="28"/>
      <c r="LIW498" s="28"/>
      <c r="LIX498" s="176"/>
      <c r="LIY498" s="195"/>
      <c r="LIZ498" s="66"/>
      <c r="LJA498" s="28"/>
      <c r="LJB498" s="28"/>
      <c r="LJC498" s="28"/>
      <c r="LJD498" s="176"/>
      <c r="LJE498" s="195"/>
      <c r="LJF498" s="66"/>
      <c r="LJG498" s="28"/>
      <c r="LJH498" s="28"/>
      <c r="LJI498" s="28"/>
      <c r="LJJ498" s="176"/>
      <c r="LJK498" s="195"/>
      <c r="LJL498" s="66"/>
      <c r="LJM498" s="28"/>
      <c r="LJN498" s="28"/>
      <c r="LJO498" s="28"/>
      <c r="LJP498" s="176"/>
      <c r="LJQ498" s="195"/>
      <c r="LJR498" s="66"/>
      <c r="LJS498" s="28"/>
      <c r="LJT498" s="28"/>
      <c r="LJU498" s="28"/>
      <c r="LJV498" s="176"/>
      <c r="LJW498" s="195"/>
      <c r="LJX498" s="66"/>
      <c r="LJY498" s="28"/>
      <c r="LJZ498" s="28"/>
      <c r="LKA498" s="28"/>
      <c r="LKB498" s="176"/>
      <c r="LKC498" s="195"/>
      <c r="LKD498" s="66"/>
      <c r="LKE498" s="28"/>
      <c r="LKF498" s="28"/>
      <c r="LKG498" s="28"/>
      <c r="LKH498" s="176"/>
      <c r="LKI498" s="195"/>
      <c r="LKJ498" s="66"/>
      <c r="LKK498" s="28"/>
      <c r="LKL498" s="28"/>
      <c r="LKM498" s="28"/>
      <c r="LKN498" s="176"/>
      <c r="LKO498" s="195"/>
      <c r="LKP498" s="66"/>
      <c r="LKQ498" s="28"/>
      <c r="LKR498" s="28"/>
      <c r="LKS498" s="28"/>
      <c r="LKT498" s="176"/>
      <c r="LKU498" s="195"/>
      <c r="LKV498" s="66"/>
      <c r="LKW498" s="28"/>
      <c r="LKX498" s="28"/>
      <c r="LKY498" s="28"/>
      <c r="LKZ498" s="176"/>
      <c r="LLA498" s="195"/>
      <c r="LLB498" s="66"/>
      <c r="LLC498" s="28"/>
      <c r="LLD498" s="28"/>
      <c r="LLE498" s="28"/>
      <c r="LLF498" s="176"/>
      <c r="LLG498" s="195"/>
      <c r="LLH498" s="66"/>
      <c r="LLI498" s="28"/>
      <c r="LLJ498" s="28"/>
      <c r="LLK498" s="28"/>
      <c r="LLL498" s="176"/>
      <c r="LLM498" s="195"/>
      <c r="LLN498" s="66"/>
      <c r="LLO498" s="28"/>
      <c r="LLP498" s="28"/>
      <c r="LLQ498" s="28"/>
      <c r="LLR498" s="176"/>
      <c r="LLS498" s="195"/>
      <c r="LLT498" s="66"/>
      <c r="LLU498" s="28"/>
      <c r="LLV498" s="28"/>
      <c r="LLW498" s="28"/>
      <c r="LLX498" s="176"/>
      <c r="LLY498" s="195"/>
      <c r="LLZ498" s="66"/>
      <c r="LMA498" s="28"/>
      <c r="LMB498" s="28"/>
      <c r="LMC498" s="28"/>
      <c r="LMD498" s="176"/>
      <c r="LME498" s="195"/>
      <c r="LMF498" s="66"/>
      <c r="LMG498" s="28"/>
      <c r="LMH498" s="28"/>
      <c r="LMI498" s="28"/>
      <c r="LMJ498" s="176"/>
      <c r="LMK498" s="195"/>
      <c r="LML498" s="66"/>
      <c r="LMM498" s="28"/>
      <c r="LMN498" s="28"/>
      <c r="LMO498" s="28"/>
      <c r="LMP498" s="176"/>
      <c r="LMQ498" s="195"/>
      <c r="LMR498" s="66"/>
      <c r="LMS498" s="28"/>
      <c r="LMT498" s="28"/>
      <c r="LMU498" s="28"/>
      <c r="LMV498" s="176"/>
      <c r="LMW498" s="195"/>
      <c r="LMX498" s="66"/>
      <c r="LMY498" s="28"/>
      <c r="LMZ498" s="28"/>
      <c r="LNA498" s="28"/>
      <c r="LNB498" s="176"/>
      <c r="LNC498" s="195"/>
      <c r="LND498" s="66"/>
      <c r="LNE498" s="28"/>
      <c r="LNF498" s="28"/>
      <c r="LNG498" s="28"/>
      <c r="LNH498" s="176"/>
      <c r="LNI498" s="195"/>
      <c r="LNJ498" s="66"/>
      <c r="LNK498" s="28"/>
      <c r="LNL498" s="28"/>
      <c r="LNM498" s="28"/>
      <c r="LNN498" s="176"/>
      <c r="LNO498" s="195"/>
      <c r="LNP498" s="66"/>
      <c r="LNQ498" s="28"/>
      <c r="LNR498" s="28"/>
      <c r="LNS498" s="28"/>
      <c r="LNT498" s="176"/>
      <c r="LNU498" s="195"/>
      <c r="LNV498" s="66"/>
      <c r="LNW498" s="28"/>
      <c r="LNX498" s="28"/>
      <c r="LNY498" s="28"/>
      <c r="LNZ498" s="176"/>
      <c r="LOA498" s="195"/>
      <c r="LOB498" s="66"/>
      <c r="LOC498" s="28"/>
      <c r="LOD498" s="28"/>
      <c r="LOE498" s="28"/>
      <c r="LOF498" s="176"/>
      <c r="LOG498" s="195"/>
      <c r="LOH498" s="66"/>
      <c r="LOI498" s="28"/>
      <c r="LOJ498" s="28"/>
      <c r="LOK498" s="28"/>
      <c r="LOL498" s="176"/>
      <c r="LOM498" s="195"/>
      <c r="LON498" s="66"/>
      <c r="LOO498" s="28"/>
      <c r="LOP498" s="28"/>
      <c r="LOQ498" s="28"/>
      <c r="LOR498" s="176"/>
      <c r="LOS498" s="195"/>
      <c r="LOT498" s="66"/>
      <c r="LOU498" s="28"/>
      <c r="LOV498" s="28"/>
      <c r="LOW498" s="28"/>
      <c r="LOX498" s="176"/>
      <c r="LOY498" s="195"/>
      <c r="LOZ498" s="66"/>
      <c r="LPA498" s="28"/>
      <c r="LPB498" s="28"/>
      <c r="LPC498" s="28"/>
      <c r="LPD498" s="176"/>
      <c r="LPE498" s="195"/>
      <c r="LPF498" s="66"/>
      <c r="LPG498" s="28"/>
      <c r="LPH498" s="28"/>
      <c r="LPI498" s="28"/>
      <c r="LPJ498" s="176"/>
      <c r="LPK498" s="195"/>
      <c r="LPL498" s="66"/>
      <c r="LPM498" s="28"/>
      <c r="LPN498" s="28"/>
      <c r="LPO498" s="28"/>
      <c r="LPP498" s="176"/>
      <c r="LPQ498" s="195"/>
      <c r="LPR498" s="66"/>
      <c r="LPS498" s="28"/>
      <c r="LPT498" s="28"/>
      <c r="LPU498" s="28"/>
      <c r="LPV498" s="176"/>
      <c r="LPW498" s="195"/>
      <c r="LPX498" s="66"/>
      <c r="LPY498" s="28"/>
      <c r="LPZ498" s="28"/>
      <c r="LQA498" s="28"/>
      <c r="LQB498" s="176"/>
      <c r="LQC498" s="195"/>
      <c r="LQD498" s="66"/>
      <c r="LQE498" s="28"/>
      <c r="LQF498" s="28"/>
      <c r="LQG498" s="28"/>
      <c r="LQH498" s="176"/>
      <c r="LQI498" s="195"/>
      <c r="LQJ498" s="66"/>
      <c r="LQK498" s="28"/>
      <c r="LQL498" s="28"/>
      <c r="LQM498" s="28"/>
      <c r="LQN498" s="176"/>
      <c r="LQO498" s="195"/>
      <c r="LQP498" s="66"/>
      <c r="LQQ498" s="28"/>
      <c r="LQR498" s="28"/>
      <c r="LQS498" s="28"/>
      <c r="LQT498" s="176"/>
      <c r="LQU498" s="195"/>
      <c r="LQV498" s="66"/>
      <c r="LQW498" s="28"/>
      <c r="LQX498" s="28"/>
      <c r="LQY498" s="28"/>
      <c r="LQZ498" s="176"/>
      <c r="LRA498" s="195"/>
      <c r="LRB498" s="66"/>
      <c r="LRC498" s="28"/>
      <c r="LRD498" s="28"/>
      <c r="LRE498" s="28"/>
      <c r="LRF498" s="176"/>
      <c r="LRG498" s="195"/>
      <c r="LRH498" s="66"/>
      <c r="LRI498" s="28"/>
      <c r="LRJ498" s="28"/>
      <c r="LRK498" s="28"/>
      <c r="LRL498" s="176"/>
      <c r="LRM498" s="195"/>
      <c r="LRN498" s="66"/>
      <c r="LRO498" s="28"/>
      <c r="LRP498" s="28"/>
      <c r="LRQ498" s="28"/>
      <c r="LRR498" s="176"/>
      <c r="LRS498" s="195"/>
      <c r="LRT498" s="66"/>
      <c r="LRU498" s="28"/>
      <c r="LRV498" s="28"/>
      <c r="LRW498" s="28"/>
      <c r="LRX498" s="176"/>
      <c r="LRY498" s="195"/>
      <c r="LRZ498" s="66"/>
      <c r="LSA498" s="28"/>
      <c r="LSB498" s="28"/>
      <c r="LSC498" s="28"/>
      <c r="LSD498" s="176"/>
      <c r="LSE498" s="195"/>
      <c r="LSF498" s="66"/>
      <c r="LSG498" s="28"/>
      <c r="LSH498" s="28"/>
      <c r="LSI498" s="28"/>
      <c r="LSJ498" s="176"/>
      <c r="LSK498" s="195"/>
      <c r="LSL498" s="66"/>
      <c r="LSM498" s="28"/>
      <c r="LSN498" s="28"/>
      <c r="LSO498" s="28"/>
      <c r="LSP498" s="176"/>
      <c r="LSQ498" s="195"/>
      <c r="LSR498" s="66"/>
      <c r="LSS498" s="28"/>
      <c r="LST498" s="28"/>
      <c r="LSU498" s="28"/>
      <c r="LSV498" s="176"/>
      <c r="LSW498" s="195"/>
      <c r="LSX498" s="66"/>
      <c r="LSY498" s="28"/>
      <c r="LSZ498" s="28"/>
      <c r="LTA498" s="28"/>
      <c r="LTB498" s="176"/>
      <c r="LTC498" s="195"/>
      <c r="LTD498" s="66"/>
      <c r="LTE498" s="28"/>
      <c r="LTF498" s="28"/>
      <c r="LTG498" s="28"/>
      <c r="LTH498" s="176"/>
      <c r="LTI498" s="195"/>
      <c r="LTJ498" s="66"/>
      <c r="LTK498" s="28"/>
      <c r="LTL498" s="28"/>
      <c r="LTM498" s="28"/>
      <c r="LTN498" s="176"/>
      <c r="LTO498" s="195"/>
      <c r="LTP498" s="66"/>
      <c r="LTQ498" s="28"/>
      <c r="LTR498" s="28"/>
      <c r="LTS498" s="28"/>
      <c r="LTT498" s="176"/>
      <c r="LTU498" s="195"/>
      <c r="LTV498" s="66"/>
      <c r="LTW498" s="28"/>
      <c r="LTX498" s="28"/>
      <c r="LTY498" s="28"/>
      <c r="LTZ498" s="176"/>
      <c r="LUA498" s="195"/>
      <c r="LUB498" s="66"/>
      <c r="LUC498" s="28"/>
      <c r="LUD498" s="28"/>
      <c r="LUE498" s="28"/>
      <c r="LUF498" s="176"/>
      <c r="LUG498" s="195"/>
      <c r="LUH498" s="66"/>
      <c r="LUI498" s="28"/>
      <c r="LUJ498" s="28"/>
      <c r="LUK498" s="28"/>
      <c r="LUL498" s="176"/>
      <c r="LUM498" s="195"/>
      <c r="LUN498" s="66"/>
      <c r="LUO498" s="28"/>
      <c r="LUP498" s="28"/>
      <c r="LUQ498" s="28"/>
      <c r="LUR498" s="176"/>
      <c r="LUS498" s="195"/>
      <c r="LUT498" s="66"/>
      <c r="LUU498" s="28"/>
      <c r="LUV498" s="28"/>
      <c r="LUW498" s="28"/>
      <c r="LUX498" s="176"/>
      <c r="LUY498" s="195"/>
      <c r="LUZ498" s="66"/>
      <c r="LVA498" s="28"/>
      <c r="LVB498" s="28"/>
      <c r="LVC498" s="28"/>
      <c r="LVD498" s="176"/>
      <c r="LVE498" s="195"/>
      <c r="LVF498" s="66"/>
      <c r="LVG498" s="28"/>
      <c r="LVH498" s="28"/>
      <c r="LVI498" s="28"/>
      <c r="LVJ498" s="176"/>
      <c r="LVK498" s="195"/>
      <c r="LVL498" s="66"/>
      <c r="LVM498" s="28"/>
      <c r="LVN498" s="28"/>
      <c r="LVO498" s="28"/>
      <c r="LVP498" s="176"/>
      <c r="LVQ498" s="195"/>
      <c r="LVR498" s="66"/>
      <c r="LVS498" s="28"/>
      <c r="LVT498" s="28"/>
      <c r="LVU498" s="28"/>
      <c r="LVV498" s="176"/>
      <c r="LVW498" s="195"/>
      <c r="LVX498" s="66"/>
      <c r="LVY498" s="28"/>
      <c r="LVZ498" s="28"/>
      <c r="LWA498" s="28"/>
      <c r="LWB498" s="176"/>
      <c r="LWC498" s="195"/>
      <c r="LWD498" s="66"/>
      <c r="LWE498" s="28"/>
      <c r="LWF498" s="28"/>
      <c r="LWG498" s="28"/>
      <c r="LWH498" s="176"/>
      <c r="LWI498" s="195"/>
      <c r="LWJ498" s="66"/>
      <c r="LWK498" s="28"/>
      <c r="LWL498" s="28"/>
      <c r="LWM498" s="28"/>
      <c r="LWN498" s="176"/>
      <c r="LWO498" s="195"/>
      <c r="LWP498" s="66"/>
      <c r="LWQ498" s="28"/>
      <c r="LWR498" s="28"/>
      <c r="LWS498" s="28"/>
      <c r="LWT498" s="176"/>
      <c r="LWU498" s="195"/>
      <c r="LWV498" s="66"/>
      <c r="LWW498" s="28"/>
      <c r="LWX498" s="28"/>
      <c r="LWY498" s="28"/>
      <c r="LWZ498" s="176"/>
      <c r="LXA498" s="195"/>
      <c r="LXB498" s="66"/>
      <c r="LXC498" s="28"/>
      <c r="LXD498" s="28"/>
      <c r="LXE498" s="28"/>
      <c r="LXF498" s="176"/>
      <c r="LXG498" s="195"/>
      <c r="LXH498" s="66"/>
      <c r="LXI498" s="28"/>
      <c r="LXJ498" s="28"/>
      <c r="LXK498" s="28"/>
      <c r="LXL498" s="176"/>
      <c r="LXM498" s="195"/>
      <c r="LXN498" s="66"/>
      <c r="LXO498" s="28"/>
      <c r="LXP498" s="28"/>
      <c r="LXQ498" s="28"/>
      <c r="LXR498" s="176"/>
      <c r="LXS498" s="195"/>
      <c r="LXT498" s="66"/>
      <c r="LXU498" s="28"/>
      <c r="LXV498" s="28"/>
      <c r="LXW498" s="28"/>
      <c r="LXX498" s="176"/>
      <c r="LXY498" s="195"/>
      <c r="LXZ498" s="66"/>
      <c r="LYA498" s="28"/>
      <c r="LYB498" s="28"/>
      <c r="LYC498" s="28"/>
      <c r="LYD498" s="176"/>
      <c r="LYE498" s="195"/>
      <c r="LYF498" s="66"/>
      <c r="LYG498" s="28"/>
      <c r="LYH498" s="28"/>
      <c r="LYI498" s="28"/>
      <c r="LYJ498" s="176"/>
      <c r="LYK498" s="195"/>
      <c r="LYL498" s="66"/>
      <c r="LYM498" s="28"/>
      <c r="LYN498" s="28"/>
      <c r="LYO498" s="28"/>
      <c r="LYP498" s="176"/>
      <c r="LYQ498" s="195"/>
      <c r="LYR498" s="66"/>
      <c r="LYS498" s="28"/>
      <c r="LYT498" s="28"/>
      <c r="LYU498" s="28"/>
      <c r="LYV498" s="176"/>
      <c r="LYW498" s="195"/>
      <c r="LYX498" s="66"/>
      <c r="LYY498" s="28"/>
      <c r="LYZ498" s="28"/>
      <c r="LZA498" s="28"/>
      <c r="LZB498" s="176"/>
      <c r="LZC498" s="195"/>
      <c r="LZD498" s="66"/>
      <c r="LZE498" s="28"/>
      <c r="LZF498" s="28"/>
      <c r="LZG498" s="28"/>
      <c r="LZH498" s="176"/>
      <c r="LZI498" s="195"/>
      <c r="LZJ498" s="66"/>
      <c r="LZK498" s="28"/>
      <c r="LZL498" s="28"/>
      <c r="LZM498" s="28"/>
      <c r="LZN498" s="176"/>
      <c r="LZO498" s="195"/>
      <c r="LZP498" s="66"/>
      <c r="LZQ498" s="28"/>
      <c r="LZR498" s="28"/>
      <c r="LZS498" s="28"/>
      <c r="LZT498" s="176"/>
      <c r="LZU498" s="195"/>
      <c r="LZV498" s="66"/>
      <c r="LZW498" s="28"/>
      <c r="LZX498" s="28"/>
      <c r="LZY498" s="28"/>
      <c r="LZZ498" s="176"/>
      <c r="MAA498" s="195"/>
      <c r="MAB498" s="66"/>
      <c r="MAC498" s="28"/>
      <c r="MAD498" s="28"/>
      <c r="MAE498" s="28"/>
      <c r="MAF498" s="176"/>
      <c r="MAG498" s="195"/>
      <c r="MAH498" s="66"/>
      <c r="MAI498" s="28"/>
      <c r="MAJ498" s="28"/>
      <c r="MAK498" s="28"/>
      <c r="MAL498" s="176"/>
      <c r="MAM498" s="195"/>
      <c r="MAN498" s="66"/>
      <c r="MAO498" s="28"/>
      <c r="MAP498" s="28"/>
      <c r="MAQ498" s="28"/>
      <c r="MAR498" s="176"/>
      <c r="MAS498" s="195"/>
      <c r="MAT498" s="66"/>
      <c r="MAU498" s="28"/>
      <c r="MAV498" s="28"/>
      <c r="MAW498" s="28"/>
      <c r="MAX498" s="176"/>
      <c r="MAY498" s="195"/>
      <c r="MAZ498" s="66"/>
      <c r="MBA498" s="28"/>
      <c r="MBB498" s="28"/>
      <c r="MBC498" s="28"/>
      <c r="MBD498" s="176"/>
      <c r="MBE498" s="195"/>
      <c r="MBF498" s="66"/>
      <c r="MBG498" s="28"/>
      <c r="MBH498" s="28"/>
      <c r="MBI498" s="28"/>
      <c r="MBJ498" s="176"/>
      <c r="MBK498" s="195"/>
      <c r="MBL498" s="66"/>
      <c r="MBM498" s="28"/>
      <c r="MBN498" s="28"/>
      <c r="MBO498" s="28"/>
      <c r="MBP498" s="176"/>
      <c r="MBQ498" s="195"/>
      <c r="MBR498" s="66"/>
      <c r="MBS498" s="28"/>
      <c r="MBT498" s="28"/>
      <c r="MBU498" s="28"/>
      <c r="MBV498" s="176"/>
      <c r="MBW498" s="195"/>
      <c r="MBX498" s="66"/>
      <c r="MBY498" s="28"/>
      <c r="MBZ498" s="28"/>
      <c r="MCA498" s="28"/>
      <c r="MCB498" s="176"/>
      <c r="MCC498" s="195"/>
      <c r="MCD498" s="66"/>
      <c r="MCE498" s="28"/>
      <c r="MCF498" s="28"/>
      <c r="MCG498" s="28"/>
      <c r="MCH498" s="176"/>
      <c r="MCI498" s="195"/>
      <c r="MCJ498" s="66"/>
      <c r="MCK498" s="28"/>
      <c r="MCL498" s="28"/>
      <c r="MCM498" s="28"/>
      <c r="MCN498" s="176"/>
      <c r="MCO498" s="195"/>
      <c r="MCP498" s="66"/>
      <c r="MCQ498" s="28"/>
      <c r="MCR498" s="28"/>
      <c r="MCS498" s="28"/>
      <c r="MCT498" s="176"/>
      <c r="MCU498" s="195"/>
      <c r="MCV498" s="66"/>
      <c r="MCW498" s="28"/>
      <c r="MCX498" s="28"/>
      <c r="MCY498" s="28"/>
      <c r="MCZ498" s="176"/>
      <c r="MDA498" s="195"/>
      <c r="MDB498" s="66"/>
      <c r="MDC498" s="28"/>
      <c r="MDD498" s="28"/>
      <c r="MDE498" s="28"/>
      <c r="MDF498" s="176"/>
      <c r="MDG498" s="195"/>
      <c r="MDH498" s="66"/>
      <c r="MDI498" s="28"/>
      <c r="MDJ498" s="28"/>
      <c r="MDK498" s="28"/>
      <c r="MDL498" s="176"/>
      <c r="MDM498" s="195"/>
      <c r="MDN498" s="66"/>
      <c r="MDO498" s="28"/>
      <c r="MDP498" s="28"/>
      <c r="MDQ498" s="28"/>
      <c r="MDR498" s="176"/>
      <c r="MDS498" s="195"/>
      <c r="MDT498" s="66"/>
      <c r="MDU498" s="28"/>
      <c r="MDV498" s="28"/>
      <c r="MDW498" s="28"/>
      <c r="MDX498" s="176"/>
      <c r="MDY498" s="195"/>
      <c r="MDZ498" s="66"/>
      <c r="MEA498" s="28"/>
      <c r="MEB498" s="28"/>
      <c r="MEC498" s="28"/>
      <c r="MED498" s="176"/>
      <c r="MEE498" s="195"/>
      <c r="MEF498" s="66"/>
      <c r="MEG498" s="28"/>
      <c r="MEH498" s="28"/>
      <c r="MEI498" s="28"/>
      <c r="MEJ498" s="176"/>
      <c r="MEK498" s="195"/>
      <c r="MEL498" s="66"/>
      <c r="MEM498" s="28"/>
      <c r="MEN498" s="28"/>
      <c r="MEO498" s="28"/>
      <c r="MEP498" s="176"/>
      <c r="MEQ498" s="195"/>
      <c r="MER498" s="66"/>
      <c r="MES498" s="28"/>
      <c r="MET498" s="28"/>
      <c r="MEU498" s="28"/>
      <c r="MEV498" s="176"/>
      <c r="MEW498" s="195"/>
      <c r="MEX498" s="66"/>
      <c r="MEY498" s="28"/>
      <c r="MEZ498" s="28"/>
      <c r="MFA498" s="28"/>
      <c r="MFB498" s="176"/>
      <c r="MFC498" s="195"/>
      <c r="MFD498" s="66"/>
      <c r="MFE498" s="28"/>
      <c r="MFF498" s="28"/>
      <c r="MFG498" s="28"/>
      <c r="MFH498" s="176"/>
      <c r="MFI498" s="195"/>
      <c r="MFJ498" s="66"/>
      <c r="MFK498" s="28"/>
      <c r="MFL498" s="28"/>
      <c r="MFM498" s="28"/>
      <c r="MFN498" s="176"/>
      <c r="MFO498" s="195"/>
      <c r="MFP498" s="66"/>
      <c r="MFQ498" s="28"/>
      <c r="MFR498" s="28"/>
      <c r="MFS498" s="28"/>
      <c r="MFT498" s="176"/>
      <c r="MFU498" s="195"/>
      <c r="MFV498" s="66"/>
      <c r="MFW498" s="28"/>
      <c r="MFX498" s="28"/>
      <c r="MFY498" s="28"/>
      <c r="MFZ498" s="176"/>
      <c r="MGA498" s="195"/>
      <c r="MGB498" s="66"/>
      <c r="MGC498" s="28"/>
      <c r="MGD498" s="28"/>
      <c r="MGE498" s="28"/>
      <c r="MGF498" s="176"/>
      <c r="MGG498" s="195"/>
      <c r="MGH498" s="66"/>
      <c r="MGI498" s="28"/>
      <c r="MGJ498" s="28"/>
      <c r="MGK498" s="28"/>
      <c r="MGL498" s="176"/>
      <c r="MGM498" s="195"/>
      <c r="MGN498" s="66"/>
      <c r="MGO498" s="28"/>
      <c r="MGP498" s="28"/>
      <c r="MGQ498" s="28"/>
      <c r="MGR498" s="176"/>
      <c r="MGS498" s="195"/>
      <c r="MGT498" s="66"/>
      <c r="MGU498" s="28"/>
      <c r="MGV498" s="28"/>
      <c r="MGW498" s="28"/>
      <c r="MGX498" s="176"/>
      <c r="MGY498" s="195"/>
      <c r="MGZ498" s="66"/>
      <c r="MHA498" s="28"/>
      <c r="MHB498" s="28"/>
      <c r="MHC498" s="28"/>
      <c r="MHD498" s="176"/>
      <c r="MHE498" s="195"/>
      <c r="MHF498" s="66"/>
      <c r="MHG498" s="28"/>
      <c r="MHH498" s="28"/>
      <c r="MHI498" s="28"/>
      <c r="MHJ498" s="176"/>
      <c r="MHK498" s="195"/>
      <c r="MHL498" s="66"/>
      <c r="MHM498" s="28"/>
      <c r="MHN498" s="28"/>
      <c r="MHO498" s="28"/>
      <c r="MHP498" s="176"/>
      <c r="MHQ498" s="195"/>
      <c r="MHR498" s="66"/>
      <c r="MHS498" s="28"/>
      <c r="MHT498" s="28"/>
      <c r="MHU498" s="28"/>
      <c r="MHV498" s="176"/>
      <c r="MHW498" s="195"/>
      <c r="MHX498" s="66"/>
      <c r="MHY498" s="28"/>
      <c r="MHZ498" s="28"/>
      <c r="MIA498" s="28"/>
      <c r="MIB498" s="176"/>
      <c r="MIC498" s="195"/>
      <c r="MID498" s="66"/>
      <c r="MIE498" s="28"/>
      <c r="MIF498" s="28"/>
      <c r="MIG498" s="28"/>
      <c r="MIH498" s="176"/>
      <c r="MII498" s="195"/>
      <c r="MIJ498" s="66"/>
      <c r="MIK498" s="28"/>
      <c r="MIL498" s="28"/>
      <c r="MIM498" s="28"/>
      <c r="MIN498" s="176"/>
      <c r="MIO498" s="195"/>
      <c r="MIP498" s="66"/>
      <c r="MIQ498" s="28"/>
      <c r="MIR498" s="28"/>
      <c r="MIS498" s="28"/>
      <c r="MIT498" s="176"/>
      <c r="MIU498" s="195"/>
      <c r="MIV498" s="66"/>
      <c r="MIW498" s="28"/>
      <c r="MIX498" s="28"/>
      <c r="MIY498" s="28"/>
      <c r="MIZ498" s="176"/>
      <c r="MJA498" s="195"/>
      <c r="MJB498" s="66"/>
      <c r="MJC498" s="28"/>
      <c r="MJD498" s="28"/>
      <c r="MJE498" s="28"/>
      <c r="MJF498" s="176"/>
      <c r="MJG498" s="195"/>
      <c r="MJH498" s="66"/>
      <c r="MJI498" s="28"/>
      <c r="MJJ498" s="28"/>
      <c r="MJK498" s="28"/>
      <c r="MJL498" s="176"/>
      <c r="MJM498" s="195"/>
      <c r="MJN498" s="66"/>
      <c r="MJO498" s="28"/>
      <c r="MJP498" s="28"/>
      <c r="MJQ498" s="28"/>
      <c r="MJR498" s="176"/>
      <c r="MJS498" s="195"/>
      <c r="MJT498" s="66"/>
      <c r="MJU498" s="28"/>
      <c r="MJV498" s="28"/>
      <c r="MJW498" s="28"/>
      <c r="MJX498" s="176"/>
      <c r="MJY498" s="195"/>
      <c r="MJZ498" s="66"/>
      <c r="MKA498" s="28"/>
      <c r="MKB498" s="28"/>
      <c r="MKC498" s="28"/>
      <c r="MKD498" s="176"/>
      <c r="MKE498" s="195"/>
      <c r="MKF498" s="66"/>
      <c r="MKG498" s="28"/>
      <c r="MKH498" s="28"/>
      <c r="MKI498" s="28"/>
      <c r="MKJ498" s="176"/>
      <c r="MKK498" s="195"/>
      <c r="MKL498" s="66"/>
      <c r="MKM498" s="28"/>
      <c r="MKN498" s="28"/>
      <c r="MKO498" s="28"/>
      <c r="MKP498" s="176"/>
      <c r="MKQ498" s="195"/>
      <c r="MKR498" s="66"/>
      <c r="MKS498" s="28"/>
      <c r="MKT498" s="28"/>
      <c r="MKU498" s="28"/>
      <c r="MKV498" s="176"/>
      <c r="MKW498" s="195"/>
      <c r="MKX498" s="66"/>
      <c r="MKY498" s="28"/>
      <c r="MKZ498" s="28"/>
      <c r="MLA498" s="28"/>
      <c r="MLB498" s="176"/>
      <c r="MLC498" s="195"/>
      <c r="MLD498" s="66"/>
      <c r="MLE498" s="28"/>
      <c r="MLF498" s="28"/>
      <c r="MLG498" s="28"/>
      <c r="MLH498" s="176"/>
      <c r="MLI498" s="195"/>
      <c r="MLJ498" s="66"/>
      <c r="MLK498" s="28"/>
      <c r="MLL498" s="28"/>
      <c r="MLM498" s="28"/>
      <c r="MLN498" s="176"/>
      <c r="MLO498" s="195"/>
      <c r="MLP498" s="66"/>
      <c r="MLQ498" s="28"/>
      <c r="MLR498" s="28"/>
      <c r="MLS498" s="28"/>
      <c r="MLT498" s="176"/>
      <c r="MLU498" s="195"/>
      <c r="MLV498" s="66"/>
      <c r="MLW498" s="28"/>
      <c r="MLX498" s="28"/>
      <c r="MLY498" s="28"/>
      <c r="MLZ498" s="176"/>
      <c r="MMA498" s="195"/>
      <c r="MMB498" s="66"/>
      <c r="MMC498" s="28"/>
      <c r="MMD498" s="28"/>
      <c r="MME498" s="28"/>
      <c r="MMF498" s="176"/>
      <c r="MMG498" s="195"/>
      <c r="MMH498" s="66"/>
      <c r="MMI498" s="28"/>
      <c r="MMJ498" s="28"/>
      <c r="MMK498" s="28"/>
      <c r="MML498" s="176"/>
      <c r="MMM498" s="195"/>
      <c r="MMN498" s="66"/>
      <c r="MMO498" s="28"/>
      <c r="MMP498" s="28"/>
      <c r="MMQ498" s="28"/>
      <c r="MMR498" s="176"/>
      <c r="MMS498" s="195"/>
      <c r="MMT498" s="66"/>
      <c r="MMU498" s="28"/>
      <c r="MMV498" s="28"/>
      <c r="MMW498" s="28"/>
      <c r="MMX498" s="176"/>
      <c r="MMY498" s="195"/>
      <c r="MMZ498" s="66"/>
      <c r="MNA498" s="28"/>
      <c r="MNB498" s="28"/>
      <c r="MNC498" s="28"/>
      <c r="MND498" s="176"/>
      <c r="MNE498" s="195"/>
      <c r="MNF498" s="66"/>
      <c r="MNG498" s="28"/>
      <c r="MNH498" s="28"/>
      <c r="MNI498" s="28"/>
      <c r="MNJ498" s="176"/>
      <c r="MNK498" s="195"/>
      <c r="MNL498" s="66"/>
      <c r="MNM498" s="28"/>
      <c r="MNN498" s="28"/>
      <c r="MNO498" s="28"/>
      <c r="MNP498" s="176"/>
      <c r="MNQ498" s="195"/>
      <c r="MNR498" s="66"/>
      <c r="MNS498" s="28"/>
      <c r="MNT498" s="28"/>
      <c r="MNU498" s="28"/>
      <c r="MNV498" s="176"/>
      <c r="MNW498" s="195"/>
      <c r="MNX498" s="66"/>
      <c r="MNY498" s="28"/>
      <c r="MNZ498" s="28"/>
      <c r="MOA498" s="28"/>
      <c r="MOB498" s="176"/>
      <c r="MOC498" s="195"/>
      <c r="MOD498" s="66"/>
      <c r="MOE498" s="28"/>
      <c r="MOF498" s="28"/>
      <c r="MOG498" s="28"/>
      <c r="MOH498" s="176"/>
      <c r="MOI498" s="195"/>
      <c r="MOJ498" s="66"/>
      <c r="MOK498" s="28"/>
      <c r="MOL498" s="28"/>
      <c r="MOM498" s="28"/>
      <c r="MON498" s="176"/>
      <c r="MOO498" s="195"/>
      <c r="MOP498" s="66"/>
      <c r="MOQ498" s="28"/>
      <c r="MOR498" s="28"/>
      <c r="MOS498" s="28"/>
      <c r="MOT498" s="176"/>
      <c r="MOU498" s="195"/>
      <c r="MOV498" s="66"/>
      <c r="MOW498" s="28"/>
      <c r="MOX498" s="28"/>
      <c r="MOY498" s="28"/>
      <c r="MOZ498" s="176"/>
      <c r="MPA498" s="195"/>
      <c r="MPB498" s="66"/>
      <c r="MPC498" s="28"/>
      <c r="MPD498" s="28"/>
      <c r="MPE498" s="28"/>
      <c r="MPF498" s="176"/>
      <c r="MPG498" s="195"/>
      <c r="MPH498" s="66"/>
      <c r="MPI498" s="28"/>
      <c r="MPJ498" s="28"/>
      <c r="MPK498" s="28"/>
      <c r="MPL498" s="176"/>
      <c r="MPM498" s="195"/>
      <c r="MPN498" s="66"/>
      <c r="MPO498" s="28"/>
      <c r="MPP498" s="28"/>
      <c r="MPQ498" s="28"/>
      <c r="MPR498" s="176"/>
      <c r="MPS498" s="195"/>
      <c r="MPT498" s="66"/>
      <c r="MPU498" s="28"/>
      <c r="MPV498" s="28"/>
      <c r="MPW498" s="28"/>
      <c r="MPX498" s="176"/>
      <c r="MPY498" s="195"/>
      <c r="MPZ498" s="66"/>
      <c r="MQA498" s="28"/>
      <c r="MQB498" s="28"/>
      <c r="MQC498" s="28"/>
      <c r="MQD498" s="176"/>
      <c r="MQE498" s="195"/>
      <c r="MQF498" s="66"/>
      <c r="MQG498" s="28"/>
      <c r="MQH498" s="28"/>
      <c r="MQI498" s="28"/>
      <c r="MQJ498" s="176"/>
      <c r="MQK498" s="195"/>
      <c r="MQL498" s="66"/>
      <c r="MQM498" s="28"/>
      <c r="MQN498" s="28"/>
      <c r="MQO498" s="28"/>
      <c r="MQP498" s="176"/>
      <c r="MQQ498" s="195"/>
      <c r="MQR498" s="66"/>
      <c r="MQS498" s="28"/>
      <c r="MQT498" s="28"/>
      <c r="MQU498" s="28"/>
      <c r="MQV498" s="176"/>
      <c r="MQW498" s="195"/>
      <c r="MQX498" s="66"/>
      <c r="MQY498" s="28"/>
      <c r="MQZ498" s="28"/>
      <c r="MRA498" s="28"/>
      <c r="MRB498" s="176"/>
      <c r="MRC498" s="195"/>
      <c r="MRD498" s="66"/>
      <c r="MRE498" s="28"/>
      <c r="MRF498" s="28"/>
      <c r="MRG498" s="28"/>
      <c r="MRH498" s="176"/>
      <c r="MRI498" s="195"/>
      <c r="MRJ498" s="66"/>
      <c r="MRK498" s="28"/>
      <c r="MRL498" s="28"/>
      <c r="MRM498" s="28"/>
      <c r="MRN498" s="176"/>
      <c r="MRO498" s="195"/>
      <c r="MRP498" s="66"/>
      <c r="MRQ498" s="28"/>
      <c r="MRR498" s="28"/>
      <c r="MRS498" s="28"/>
      <c r="MRT498" s="176"/>
      <c r="MRU498" s="195"/>
      <c r="MRV498" s="66"/>
      <c r="MRW498" s="28"/>
      <c r="MRX498" s="28"/>
      <c r="MRY498" s="28"/>
      <c r="MRZ498" s="176"/>
      <c r="MSA498" s="195"/>
      <c r="MSB498" s="66"/>
      <c r="MSC498" s="28"/>
      <c r="MSD498" s="28"/>
      <c r="MSE498" s="28"/>
      <c r="MSF498" s="176"/>
      <c r="MSG498" s="195"/>
      <c r="MSH498" s="66"/>
      <c r="MSI498" s="28"/>
      <c r="MSJ498" s="28"/>
      <c r="MSK498" s="28"/>
      <c r="MSL498" s="176"/>
      <c r="MSM498" s="195"/>
      <c r="MSN498" s="66"/>
      <c r="MSO498" s="28"/>
      <c r="MSP498" s="28"/>
      <c r="MSQ498" s="28"/>
      <c r="MSR498" s="176"/>
      <c r="MSS498" s="195"/>
      <c r="MST498" s="66"/>
      <c r="MSU498" s="28"/>
      <c r="MSV498" s="28"/>
      <c r="MSW498" s="28"/>
      <c r="MSX498" s="176"/>
      <c r="MSY498" s="195"/>
      <c r="MSZ498" s="66"/>
      <c r="MTA498" s="28"/>
      <c r="MTB498" s="28"/>
      <c r="MTC498" s="28"/>
      <c r="MTD498" s="176"/>
      <c r="MTE498" s="195"/>
      <c r="MTF498" s="66"/>
      <c r="MTG498" s="28"/>
      <c r="MTH498" s="28"/>
      <c r="MTI498" s="28"/>
      <c r="MTJ498" s="176"/>
      <c r="MTK498" s="195"/>
      <c r="MTL498" s="66"/>
      <c r="MTM498" s="28"/>
      <c r="MTN498" s="28"/>
      <c r="MTO498" s="28"/>
      <c r="MTP498" s="176"/>
      <c r="MTQ498" s="195"/>
      <c r="MTR498" s="66"/>
      <c r="MTS498" s="28"/>
      <c r="MTT498" s="28"/>
      <c r="MTU498" s="28"/>
      <c r="MTV498" s="176"/>
      <c r="MTW498" s="195"/>
      <c r="MTX498" s="66"/>
      <c r="MTY498" s="28"/>
      <c r="MTZ498" s="28"/>
      <c r="MUA498" s="28"/>
      <c r="MUB498" s="176"/>
      <c r="MUC498" s="195"/>
      <c r="MUD498" s="66"/>
      <c r="MUE498" s="28"/>
      <c r="MUF498" s="28"/>
      <c r="MUG498" s="28"/>
      <c r="MUH498" s="176"/>
      <c r="MUI498" s="195"/>
      <c r="MUJ498" s="66"/>
      <c r="MUK498" s="28"/>
      <c r="MUL498" s="28"/>
      <c r="MUM498" s="28"/>
      <c r="MUN498" s="176"/>
      <c r="MUO498" s="195"/>
      <c r="MUP498" s="66"/>
      <c r="MUQ498" s="28"/>
      <c r="MUR498" s="28"/>
      <c r="MUS498" s="28"/>
      <c r="MUT498" s="176"/>
      <c r="MUU498" s="195"/>
      <c r="MUV498" s="66"/>
      <c r="MUW498" s="28"/>
      <c r="MUX498" s="28"/>
      <c r="MUY498" s="28"/>
      <c r="MUZ498" s="176"/>
      <c r="MVA498" s="195"/>
      <c r="MVB498" s="66"/>
      <c r="MVC498" s="28"/>
      <c r="MVD498" s="28"/>
      <c r="MVE498" s="28"/>
      <c r="MVF498" s="176"/>
      <c r="MVG498" s="195"/>
      <c r="MVH498" s="66"/>
      <c r="MVI498" s="28"/>
      <c r="MVJ498" s="28"/>
      <c r="MVK498" s="28"/>
      <c r="MVL498" s="176"/>
      <c r="MVM498" s="195"/>
      <c r="MVN498" s="66"/>
      <c r="MVO498" s="28"/>
      <c r="MVP498" s="28"/>
      <c r="MVQ498" s="28"/>
      <c r="MVR498" s="176"/>
      <c r="MVS498" s="195"/>
      <c r="MVT498" s="66"/>
      <c r="MVU498" s="28"/>
      <c r="MVV498" s="28"/>
      <c r="MVW498" s="28"/>
      <c r="MVX498" s="176"/>
      <c r="MVY498" s="195"/>
      <c r="MVZ498" s="66"/>
      <c r="MWA498" s="28"/>
      <c r="MWB498" s="28"/>
      <c r="MWC498" s="28"/>
      <c r="MWD498" s="176"/>
      <c r="MWE498" s="195"/>
      <c r="MWF498" s="66"/>
      <c r="MWG498" s="28"/>
      <c r="MWH498" s="28"/>
      <c r="MWI498" s="28"/>
      <c r="MWJ498" s="176"/>
      <c r="MWK498" s="195"/>
      <c r="MWL498" s="66"/>
      <c r="MWM498" s="28"/>
      <c r="MWN498" s="28"/>
      <c r="MWO498" s="28"/>
      <c r="MWP498" s="176"/>
      <c r="MWQ498" s="195"/>
      <c r="MWR498" s="66"/>
      <c r="MWS498" s="28"/>
      <c r="MWT498" s="28"/>
      <c r="MWU498" s="28"/>
      <c r="MWV498" s="176"/>
      <c r="MWW498" s="195"/>
      <c r="MWX498" s="66"/>
      <c r="MWY498" s="28"/>
      <c r="MWZ498" s="28"/>
      <c r="MXA498" s="28"/>
      <c r="MXB498" s="176"/>
      <c r="MXC498" s="195"/>
      <c r="MXD498" s="66"/>
      <c r="MXE498" s="28"/>
      <c r="MXF498" s="28"/>
      <c r="MXG498" s="28"/>
      <c r="MXH498" s="176"/>
      <c r="MXI498" s="195"/>
      <c r="MXJ498" s="66"/>
      <c r="MXK498" s="28"/>
      <c r="MXL498" s="28"/>
      <c r="MXM498" s="28"/>
      <c r="MXN498" s="176"/>
      <c r="MXO498" s="195"/>
      <c r="MXP498" s="66"/>
      <c r="MXQ498" s="28"/>
      <c r="MXR498" s="28"/>
      <c r="MXS498" s="28"/>
      <c r="MXT498" s="176"/>
      <c r="MXU498" s="195"/>
      <c r="MXV498" s="66"/>
      <c r="MXW498" s="28"/>
      <c r="MXX498" s="28"/>
      <c r="MXY498" s="28"/>
      <c r="MXZ498" s="176"/>
      <c r="MYA498" s="195"/>
      <c r="MYB498" s="66"/>
      <c r="MYC498" s="28"/>
      <c r="MYD498" s="28"/>
      <c r="MYE498" s="28"/>
      <c r="MYF498" s="176"/>
      <c r="MYG498" s="195"/>
      <c r="MYH498" s="66"/>
      <c r="MYI498" s="28"/>
      <c r="MYJ498" s="28"/>
      <c r="MYK498" s="28"/>
      <c r="MYL498" s="176"/>
      <c r="MYM498" s="195"/>
      <c r="MYN498" s="66"/>
      <c r="MYO498" s="28"/>
      <c r="MYP498" s="28"/>
      <c r="MYQ498" s="28"/>
      <c r="MYR498" s="176"/>
      <c r="MYS498" s="195"/>
      <c r="MYT498" s="66"/>
      <c r="MYU498" s="28"/>
      <c r="MYV498" s="28"/>
      <c r="MYW498" s="28"/>
      <c r="MYX498" s="176"/>
      <c r="MYY498" s="195"/>
      <c r="MYZ498" s="66"/>
      <c r="MZA498" s="28"/>
      <c r="MZB498" s="28"/>
      <c r="MZC498" s="28"/>
      <c r="MZD498" s="176"/>
      <c r="MZE498" s="195"/>
      <c r="MZF498" s="66"/>
      <c r="MZG498" s="28"/>
      <c r="MZH498" s="28"/>
      <c r="MZI498" s="28"/>
      <c r="MZJ498" s="176"/>
      <c r="MZK498" s="195"/>
      <c r="MZL498" s="66"/>
      <c r="MZM498" s="28"/>
      <c r="MZN498" s="28"/>
      <c r="MZO498" s="28"/>
      <c r="MZP498" s="176"/>
      <c r="MZQ498" s="195"/>
      <c r="MZR498" s="66"/>
      <c r="MZS498" s="28"/>
      <c r="MZT498" s="28"/>
      <c r="MZU498" s="28"/>
      <c r="MZV498" s="176"/>
      <c r="MZW498" s="195"/>
      <c r="MZX498" s="66"/>
      <c r="MZY498" s="28"/>
      <c r="MZZ498" s="28"/>
      <c r="NAA498" s="28"/>
      <c r="NAB498" s="176"/>
      <c r="NAC498" s="195"/>
      <c r="NAD498" s="66"/>
      <c r="NAE498" s="28"/>
      <c r="NAF498" s="28"/>
      <c r="NAG498" s="28"/>
      <c r="NAH498" s="176"/>
      <c r="NAI498" s="195"/>
      <c r="NAJ498" s="66"/>
      <c r="NAK498" s="28"/>
      <c r="NAL498" s="28"/>
      <c r="NAM498" s="28"/>
      <c r="NAN498" s="176"/>
      <c r="NAO498" s="195"/>
      <c r="NAP498" s="66"/>
      <c r="NAQ498" s="28"/>
      <c r="NAR498" s="28"/>
      <c r="NAS498" s="28"/>
      <c r="NAT498" s="176"/>
      <c r="NAU498" s="195"/>
      <c r="NAV498" s="66"/>
      <c r="NAW498" s="28"/>
      <c r="NAX498" s="28"/>
      <c r="NAY498" s="28"/>
      <c r="NAZ498" s="176"/>
      <c r="NBA498" s="195"/>
      <c r="NBB498" s="66"/>
      <c r="NBC498" s="28"/>
      <c r="NBD498" s="28"/>
      <c r="NBE498" s="28"/>
      <c r="NBF498" s="176"/>
      <c r="NBG498" s="195"/>
      <c r="NBH498" s="66"/>
      <c r="NBI498" s="28"/>
      <c r="NBJ498" s="28"/>
      <c r="NBK498" s="28"/>
      <c r="NBL498" s="176"/>
      <c r="NBM498" s="195"/>
      <c r="NBN498" s="66"/>
      <c r="NBO498" s="28"/>
      <c r="NBP498" s="28"/>
      <c r="NBQ498" s="28"/>
      <c r="NBR498" s="176"/>
      <c r="NBS498" s="195"/>
      <c r="NBT498" s="66"/>
      <c r="NBU498" s="28"/>
      <c r="NBV498" s="28"/>
      <c r="NBW498" s="28"/>
      <c r="NBX498" s="176"/>
      <c r="NBY498" s="195"/>
      <c r="NBZ498" s="66"/>
      <c r="NCA498" s="28"/>
      <c r="NCB498" s="28"/>
      <c r="NCC498" s="28"/>
      <c r="NCD498" s="176"/>
      <c r="NCE498" s="195"/>
      <c r="NCF498" s="66"/>
      <c r="NCG498" s="28"/>
      <c r="NCH498" s="28"/>
      <c r="NCI498" s="28"/>
      <c r="NCJ498" s="176"/>
      <c r="NCK498" s="195"/>
      <c r="NCL498" s="66"/>
      <c r="NCM498" s="28"/>
      <c r="NCN498" s="28"/>
      <c r="NCO498" s="28"/>
      <c r="NCP498" s="176"/>
      <c r="NCQ498" s="195"/>
      <c r="NCR498" s="66"/>
      <c r="NCS498" s="28"/>
      <c r="NCT498" s="28"/>
      <c r="NCU498" s="28"/>
      <c r="NCV498" s="176"/>
      <c r="NCW498" s="195"/>
      <c r="NCX498" s="66"/>
      <c r="NCY498" s="28"/>
      <c r="NCZ498" s="28"/>
      <c r="NDA498" s="28"/>
      <c r="NDB498" s="176"/>
      <c r="NDC498" s="195"/>
      <c r="NDD498" s="66"/>
      <c r="NDE498" s="28"/>
      <c r="NDF498" s="28"/>
      <c r="NDG498" s="28"/>
      <c r="NDH498" s="176"/>
      <c r="NDI498" s="195"/>
      <c r="NDJ498" s="66"/>
      <c r="NDK498" s="28"/>
      <c r="NDL498" s="28"/>
      <c r="NDM498" s="28"/>
      <c r="NDN498" s="176"/>
      <c r="NDO498" s="195"/>
      <c r="NDP498" s="66"/>
      <c r="NDQ498" s="28"/>
      <c r="NDR498" s="28"/>
      <c r="NDS498" s="28"/>
      <c r="NDT498" s="176"/>
      <c r="NDU498" s="195"/>
      <c r="NDV498" s="66"/>
      <c r="NDW498" s="28"/>
      <c r="NDX498" s="28"/>
      <c r="NDY498" s="28"/>
      <c r="NDZ498" s="176"/>
      <c r="NEA498" s="195"/>
      <c r="NEB498" s="66"/>
      <c r="NEC498" s="28"/>
      <c r="NED498" s="28"/>
      <c r="NEE498" s="28"/>
      <c r="NEF498" s="176"/>
      <c r="NEG498" s="195"/>
      <c r="NEH498" s="66"/>
      <c r="NEI498" s="28"/>
      <c r="NEJ498" s="28"/>
      <c r="NEK498" s="28"/>
      <c r="NEL498" s="176"/>
      <c r="NEM498" s="195"/>
      <c r="NEN498" s="66"/>
      <c r="NEO498" s="28"/>
      <c r="NEP498" s="28"/>
      <c r="NEQ498" s="28"/>
      <c r="NER498" s="176"/>
      <c r="NES498" s="195"/>
      <c r="NET498" s="66"/>
      <c r="NEU498" s="28"/>
      <c r="NEV498" s="28"/>
      <c r="NEW498" s="28"/>
      <c r="NEX498" s="176"/>
      <c r="NEY498" s="195"/>
      <c r="NEZ498" s="66"/>
      <c r="NFA498" s="28"/>
      <c r="NFB498" s="28"/>
      <c r="NFC498" s="28"/>
      <c r="NFD498" s="176"/>
      <c r="NFE498" s="195"/>
      <c r="NFF498" s="66"/>
      <c r="NFG498" s="28"/>
      <c r="NFH498" s="28"/>
      <c r="NFI498" s="28"/>
      <c r="NFJ498" s="176"/>
      <c r="NFK498" s="195"/>
      <c r="NFL498" s="66"/>
      <c r="NFM498" s="28"/>
      <c r="NFN498" s="28"/>
      <c r="NFO498" s="28"/>
      <c r="NFP498" s="176"/>
      <c r="NFQ498" s="195"/>
      <c r="NFR498" s="66"/>
      <c r="NFS498" s="28"/>
      <c r="NFT498" s="28"/>
      <c r="NFU498" s="28"/>
      <c r="NFV498" s="176"/>
      <c r="NFW498" s="195"/>
      <c r="NFX498" s="66"/>
      <c r="NFY498" s="28"/>
      <c r="NFZ498" s="28"/>
      <c r="NGA498" s="28"/>
      <c r="NGB498" s="176"/>
      <c r="NGC498" s="195"/>
      <c r="NGD498" s="66"/>
      <c r="NGE498" s="28"/>
      <c r="NGF498" s="28"/>
      <c r="NGG498" s="28"/>
      <c r="NGH498" s="176"/>
      <c r="NGI498" s="195"/>
      <c r="NGJ498" s="66"/>
      <c r="NGK498" s="28"/>
      <c r="NGL498" s="28"/>
      <c r="NGM498" s="28"/>
      <c r="NGN498" s="176"/>
      <c r="NGO498" s="195"/>
      <c r="NGP498" s="66"/>
      <c r="NGQ498" s="28"/>
      <c r="NGR498" s="28"/>
      <c r="NGS498" s="28"/>
      <c r="NGT498" s="176"/>
      <c r="NGU498" s="195"/>
      <c r="NGV498" s="66"/>
      <c r="NGW498" s="28"/>
      <c r="NGX498" s="28"/>
      <c r="NGY498" s="28"/>
      <c r="NGZ498" s="176"/>
      <c r="NHA498" s="195"/>
      <c r="NHB498" s="66"/>
      <c r="NHC498" s="28"/>
      <c r="NHD498" s="28"/>
      <c r="NHE498" s="28"/>
      <c r="NHF498" s="176"/>
      <c r="NHG498" s="195"/>
      <c r="NHH498" s="66"/>
      <c r="NHI498" s="28"/>
      <c r="NHJ498" s="28"/>
      <c r="NHK498" s="28"/>
      <c r="NHL498" s="176"/>
      <c r="NHM498" s="195"/>
      <c r="NHN498" s="66"/>
      <c r="NHO498" s="28"/>
      <c r="NHP498" s="28"/>
      <c r="NHQ498" s="28"/>
      <c r="NHR498" s="176"/>
      <c r="NHS498" s="195"/>
      <c r="NHT498" s="66"/>
      <c r="NHU498" s="28"/>
      <c r="NHV498" s="28"/>
      <c r="NHW498" s="28"/>
      <c r="NHX498" s="176"/>
      <c r="NHY498" s="195"/>
      <c r="NHZ498" s="66"/>
      <c r="NIA498" s="28"/>
      <c r="NIB498" s="28"/>
      <c r="NIC498" s="28"/>
      <c r="NID498" s="176"/>
      <c r="NIE498" s="195"/>
      <c r="NIF498" s="66"/>
      <c r="NIG498" s="28"/>
      <c r="NIH498" s="28"/>
      <c r="NII498" s="28"/>
      <c r="NIJ498" s="176"/>
      <c r="NIK498" s="195"/>
      <c r="NIL498" s="66"/>
      <c r="NIM498" s="28"/>
      <c r="NIN498" s="28"/>
      <c r="NIO498" s="28"/>
      <c r="NIP498" s="176"/>
      <c r="NIQ498" s="195"/>
      <c r="NIR498" s="66"/>
      <c r="NIS498" s="28"/>
      <c r="NIT498" s="28"/>
      <c r="NIU498" s="28"/>
      <c r="NIV498" s="176"/>
      <c r="NIW498" s="195"/>
      <c r="NIX498" s="66"/>
      <c r="NIY498" s="28"/>
      <c r="NIZ498" s="28"/>
      <c r="NJA498" s="28"/>
      <c r="NJB498" s="176"/>
      <c r="NJC498" s="195"/>
      <c r="NJD498" s="66"/>
      <c r="NJE498" s="28"/>
      <c r="NJF498" s="28"/>
      <c r="NJG498" s="28"/>
      <c r="NJH498" s="176"/>
      <c r="NJI498" s="195"/>
      <c r="NJJ498" s="66"/>
      <c r="NJK498" s="28"/>
      <c r="NJL498" s="28"/>
      <c r="NJM498" s="28"/>
      <c r="NJN498" s="176"/>
      <c r="NJO498" s="195"/>
      <c r="NJP498" s="66"/>
      <c r="NJQ498" s="28"/>
      <c r="NJR498" s="28"/>
      <c r="NJS498" s="28"/>
      <c r="NJT498" s="176"/>
      <c r="NJU498" s="195"/>
      <c r="NJV498" s="66"/>
      <c r="NJW498" s="28"/>
      <c r="NJX498" s="28"/>
      <c r="NJY498" s="28"/>
      <c r="NJZ498" s="176"/>
      <c r="NKA498" s="195"/>
      <c r="NKB498" s="66"/>
      <c r="NKC498" s="28"/>
      <c r="NKD498" s="28"/>
      <c r="NKE498" s="28"/>
      <c r="NKF498" s="176"/>
      <c r="NKG498" s="195"/>
      <c r="NKH498" s="66"/>
      <c r="NKI498" s="28"/>
      <c r="NKJ498" s="28"/>
      <c r="NKK498" s="28"/>
      <c r="NKL498" s="176"/>
      <c r="NKM498" s="195"/>
      <c r="NKN498" s="66"/>
      <c r="NKO498" s="28"/>
      <c r="NKP498" s="28"/>
      <c r="NKQ498" s="28"/>
      <c r="NKR498" s="176"/>
      <c r="NKS498" s="195"/>
      <c r="NKT498" s="66"/>
      <c r="NKU498" s="28"/>
      <c r="NKV498" s="28"/>
      <c r="NKW498" s="28"/>
      <c r="NKX498" s="176"/>
      <c r="NKY498" s="195"/>
      <c r="NKZ498" s="66"/>
      <c r="NLA498" s="28"/>
      <c r="NLB498" s="28"/>
      <c r="NLC498" s="28"/>
      <c r="NLD498" s="176"/>
      <c r="NLE498" s="195"/>
      <c r="NLF498" s="66"/>
      <c r="NLG498" s="28"/>
      <c r="NLH498" s="28"/>
      <c r="NLI498" s="28"/>
      <c r="NLJ498" s="176"/>
      <c r="NLK498" s="195"/>
      <c r="NLL498" s="66"/>
      <c r="NLM498" s="28"/>
      <c r="NLN498" s="28"/>
      <c r="NLO498" s="28"/>
      <c r="NLP498" s="176"/>
      <c r="NLQ498" s="195"/>
      <c r="NLR498" s="66"/>
      <c r="NLS498" s="28"/>
      <c r="NLT498" s="28"/>
      <c r="NLU498" s="28"/>
      <c r="NLV498" s="176"/>
      <c r="NLW498" s="195"/>
      <c r="NLX498" s="66"/>
      <c r="NLY498" s="28"/>
      <c r="NLZ498" s="28"/>
      <c r="NMA498" s="28"/>
      <c r="NMB498" s="176"/>
      <c r="NMC498" s="195"/>
      <c r="NMD498" s="66"/>
      <c r="NME498" s="28"/>
      <c r="NMF498" s="28"/>
      <c r="NMG498" s="28"/>
      <c r="NMH498" s="176"/>
      <c r="NMI498" s="195"/>
      <c r="NMJ498" s="66"/>
      <c r="NMK498" s="28"/>
      <c r="NML498" s="28"/>
      <c r="NMM498" s="28"/>
      <c r="NMN498" s="176"/>
      <c r="NMO498" s="195"/>
      <c r="NMP498" s="66"/>
      <c r="NMQ498" s="28"/>
      <c r="NMR498" s="28"/>
      <c r="NMS498" s="28"/>
      <c r="NMT498" s="176"/>
      <c r="NMU498" s="195"/>
      <c r="NMV498" s="66"/>
      <c r="NMW498" s="28"/>
      <c r="NMX498" s="28"/>
      <c r="NMY498" s="28"/>
      <c r="NMZ498" s="176"/>
      <c r="NNA498" s="195"/>
      <c r="NNB498" s="66"/>
      <c r="NNC498" s="28"/>
      <c r="NND498" s="28"/>
      <c r="NNE498" s="28"/>
      <c r="NNF498" s="176"/>
      <c r="NNG498" s="195"/>
      <c r="NNH498" s="66"/>
      <c r="NNI498" s="28"/>
      <c r="NNJ498" s="28"/>
      <c r="NNK498" s="28"/>
      <c r="NNL498" s="176"/>
      <c r="NNM498" s="195"/>
      <c r="NNN498" s="66"/>
      <c r="NNO498" s="28"/>
      <c r="NNP498" s="28"/>
      <c r="NNQ498" s="28"/>
      <c r="NNR498" s="176"/>
      <c r="NNS498" s="195"/>
      <c r="NNT498" s="66"/>
      <c r="NNU498" s="28"/>
      <c r="NNV498" s="28"/>
      <c r="NNW498" s="28"/>
      <c r="NNX498" s="176"/>
      <c r="NNY498" s="195"/>
      <c r="NNZ498" s="66"/>
      <c r="NOA498" s="28"/>
      <c r="NOB498" s="28"/>
      <c r="NOC498" s="28"/>
      <c r="NOD498" s="176"/>
      <c r="NOE498" s="195"/>
      <c r="NOF498" s="66"/>
      <c r="NOG498" s="28"/>
      <c r="NOH498" s="28"/>
      <c r="NOI498" s="28"/>
      <c r="NOJ498" s="176"/>
      <c r="NOK498" s="195"/>
      <c r="NOL498" s="66"/>
      <c r="NOM498" s="28"/>
      <c r="NON498" s="28"/>
      <c r="NOO498" s="28"/>
      <c r="NOP498" s="176"/>
      <c r="NOQ498" s="195"/>
      <c r="NOR498" s="66"/>
      <c r="NOS498" s="28"/>
      <c r="NOT498" s="28"/>
      <c r="NOU498" s="28"/>
      <c r="NOV498" s="176"/>
      <c r="NOW498" s="195"/>
      <c r="NOX498" s="66"/>
      <c r="NOY498" s="28"/>
      <c r="NOZ498" s="28"/>
      <c r="NPA498" s="28"/>
      <c r="NPB498" s="176"/>
      <c r="NPC498" s="195"/>
      <c r="NPD498" s="66"/>
      <c r="NPE498" s="28"/>
      <c r="NPF498" s="28"/>
      <c r="NPG498" s="28"/>
      <c r="NPH498" s="176"/>
      <c r="NPI498" s="195"/>
      <c r="NPJ498" s="66"/>
      <c r="NPK498" s="28"/>
      <c r="NPL498" s="28"/>
      <c r="NPM498" s="28"/>
      <c r="NPN498" s="176"/>
      <c r="NPO498" s="195"/>
      <c r="NPP498" s="66"/>
      <c r="NPQ498" s="28"/>
      <c r="NPR498" s="28"/>
      <c r="NPS498" s="28"/>
      <c r="NPT498" s="176"/>
      <c r="NPU498" s="195"/>
      <c r="NPV498" s="66"/>
      <c r="NPW498" s="28"/>
      <c r="NPX498" s="28"/>
      <c r="NPY498" s="28"/>
      <c r="NPZ498" s="176"/>
      <c r="NQA498" s="195"/>
      <c r="NQB498" s="66"/>
      <c r="NQC498" s="28"/>
      <c r="NQD498" s="28"/>
      <c r="NQE498" s="28"/>
      <c r="NQF498" s="176"/>
      <c r="NQG498" s="195"/>
      <c r="NQH498" s="66"/>
      <c r="NQI498" s="28"/>
      <c r="NQJ498" s="28"/>
      <c r="NQK498" s="28"/>
      <c r="NQL498" s="176"/>
      <c r="NQM498" s="195"/>
      <c r="NQN498" s="66"/>
      <c r="NQO498" s="28"/>
      <c r="NQP498" s="28"/>
      <c r="NQQ498" s="28"/>
      <c r="NQR498" s="176"/>
      <c r="NQS498" s="195"/>
      <c r="NQT498" s="66"/>
      <c r="NQU498" s="28"/>
      <c r="NQV498" s="28"/>
      <c r="NQW498" s="28"/>
      <c r="NQX498" s="176"/>
      <c r="NQY498" s="195"/>
      <c r="NQZ498" s="66"/>
      <c r="NRA498" s="28"/>
      <c r="NRB498" s="28"/>
      <c r="NRC498" s="28"/>
      <c r="NRD498" s="176"/>
      <c r="NRE498" s="195"/>
      <c r="NRF498" s="66"/>
      <c r="NRG498" s="28"/>
      <c r="NRH498" s="28"/>
      <c r="NRI498" s="28"/>
      <c r="NRJ498" s="176"/>
      <c r="NRK498" s="195"/>
      <c r="NRL498" s="66"/>
      <c r="NRM498" s="28"/>
      <c r="NRN498" s="28"/>
      <c r="NRO498" s="28"/>
      <c r="NRP498" s="176"/>
      <c r="NRQ498" s="195"/>
      <c r="NRR498" s="66"/>
      <c r="NRS498" s="28"/>
      <c r="NRT498" s="28"/>
      <c r="NRU498" s="28"/>
      <c r="NRV498" s="176"/>
      <c r="NRW498" s="195"/>
      <c r="NRX498" s="66"/>
      <c r="NRY498" s="28"/>
      <c r="NRZ498" s="28"/>
      <c r="NSA498" s="28"/>
      <c r="NSB498" s="176"/>
      <c r="NSC498" s="195"/>
      <c r="NSD498" s="66"/>
      <c r="NSE498" s="28"/>
      <c r="NSF498" s="28"/>
      <c r="NSG498" s="28"/>
      <c r="NSH498" s="176"/>
      <c r="NSI498" s="195"/>
      <c r="NSJ498" s="66"/>
      <c r="NSK498" s="28"/>
      <c r="NSL498" s="28"/>
      <c r="NSM498" s="28"/>
      <c r="NSN498" s="176"/>
      <c r="NSO498" s="195"/>
      <c r="NSP498" s="66"/>
      <c r="NSQ498" s="28"/>
      <c r="NSR498" s="28"/>
      <c r="NSS498" s="28"/>
      <c r="NST498" s="176"/>
      <c r="NSU498" s="195"/>
      <c r="NSV498" s="66"/>
      <c r="NSW498" s="28"/>
      <c r="NSX498" s="28"/>
      <c r="NSY498" s="28"/>
      <c r="NSZ498" s="176"/>
      <c r="NTA498" s="195"/>
      <c r="NTB498" s="66"/>
      <c r="NTC498" s="28"/>
      <c r="NTD498" s="28"/>
      <c r="NTE498" s="28"/>
      <c r="NTF498" s="176"/>
      <c r="NTG498" s="195"/>
      <c r="NTH498" s="66"/>
      <c r="NTI498" s="28"/>
      <c r="NTJ498" s="28"/>
      <c r="NTK498" s="28"/>
      <c r="NTL498" s="176"/>
      <c r="NTM498" s="195"/>
      <c r="NTN498" s="66"/>
      <c r="NTO498" s="28"/>
      <c r="NTP498" s="28"/>
      <c r="NTQ498" s="28"/>
      <c r="NTR498" s="176"/>
      <c r="NTS498" s="195"/>
      <c r="NTT498" s="66"/>
      <c r="NTU498" s="28"/>
      <c r="NTV498" s="28"/>
      <c r="NTW498" s="28"/>
      <c r="NTX498" s="176"/>
      <c r="NTY498" s="195"/>
      <c r="NTZ498" s="66"/>
      <c r="NUA498" s="28"/>
      <c r="NUB498" s="28"/>
      <c r="NUC498" s="28"/>
      <c r="NUD498" s="176"/>
      <c r="NUE498" s="195"/>
      <c r="NUF498" s="66"/>
      <c r="NUG498" s="28"/>
      <c r="NUH498" s="28"/>
      <c r="NUI498" s="28"/>
      <c r="NUJ498" s="176"/>
      <c r="NUK498" s="195"/>
      <c r="NUL498" s="66"/>
      <c r="NUM498" s="28"/>
      <c r="NUN498" s="28"/>
      <c r="NUO498" s="28"/>
      <c r="NUP498" s="176"/>
      <c r="NUQ498" s="195"/>
      <c r="NUR498" s="66"/>
      <c r="NUS498" s="28"/>
      <c r="NUT498" s="28"/>
      <c r="NUU498" s="28"/>
      <c r="NUV498" s="176"/>
      <c r="NUW498" s="195"/>
      <c r="NUX498" s="66"/>
      <c r="NUY498" s="28"/>
      <c r="NUZ498" s="28"/>
      <c r="NVA498" s="28"/>
      <c r="NVB498" s="176"/>
      <c r="NVC498" s="195"/>
      <c r="NVD498" s="66"/>
      <c r="NVE498" s="28"/>
      <c r="NVF498" s="28"/>
      <c r="NVG498" s="28"/>
      <c r="NVH498" s="176"/>
      <c r="NVI498" s="195"/>
      <c r="NVJ498" s="66"/>
      <c r="NVK498" s="28"/>
      <c r="NVL498" s="28"/>
      <c r="NVM498" s="28"/>
      <c r="NVN498" s="176"/>
      <c r="NVO498" s="195"/>
      <c r="NVP498" s="66"/>
      <c r="NVQ498" s="28"/>
      <c r="NVR498" s="28"/>
      <c r="NVS498" s="28"/>
      <c r="NVT498" s="176"/>
      <c r="NVU498" s="195"/>
      <c r="NVV498" s="66"/>
      <c r="NVW498" s="28"/>
      <c r="NVX498" s="28"/>
      <c r="NVY498" s="28"/>
      <c r="NVZ498" s="176"/>
      <c r="NWA498" s="195"/>
      <c r="NWB498" s="66"/>
      <c r="NWC498" s="28"/>
      <c r="NWD498" s="28"/>
      <c r="NWE498" s="28"/>
      <c r="NWF498" s="176"/>
      <c r="NWG498" s="195"/>
      <c r="NWH498" s="66"/>
      <c r="NWI498" s="28"/>
      <c r="NWJ498" s="28"/>
      <c r="NWK498" s="28"/>
      <c r="NWL498" s="176"/>
      <c r="NWM498" s="195"/>
      <c r="NWN498" s="66"/>
      <c r="NWO498" s="28"/>
      <c r="NWP498" s="28"/>
      <c r="NWQ498" s="28"/>
      <c r="NWR498" s="176"/>
      <c r="NWS498" s="195"/>
      <c r="NWT498" s="66"/>
      <c r="NWU498" s="28"/>
      <c r="NWV498" s="28"/>
      <c r="NWW498" s="28"/>
      <c r="NWX498" s="176"/>
      <c r="NWY498" s="195"/>
      <c r="NWZ498" s="66"/>
      <c r="NXA498" s="28"/>
      <c r="NXB498" s="28"/>
      <c r="NXC498" s="28"/>
      <c r="NXD498" s="176"/>
      <c r="NXE498" s="195"/>
      <c r="NXF498" s="66"/>
      <c r="NXG498" s="28"/>
      <c r="NXH498" s="28"/>
      <c r="NXI498" s="28"/>
      <c r="NXJ498" s="176"/>
      <c r="NXK498" s="195"/>
      <c r="NXL498" s="66"/>
      <c r="NXM498" s="28"/>
      <c r="NXN498" s="28"/>
      <c r="NXO498" s="28"/>
      <c r="NXP498" s="176"/>
      <c r="NXQ498" s="195"/>
      <c r="NXR498" s="66"/>
      <c r="NXS498" s="28"/>
      <c r="NXT498" s="28"/>
      <c r="NXU498" s="28"/>
      <c r="NXV498" s="176"/>
      <c r="NXW498" s="195"/>
      <c r="NXX498" s="66"/>
      <c r="NXY498" s="28"/>
      <c r="NXZ498" s="28"/>
      <c r="NYA498" s="28"/>
      <c r="NYB498" s="176"/>
      <c r="NYC498" s="195"/>
      <c r="NYD498" s="66"/>
      <c r="NYE498" s="28"/>
      <c r="NYF498" s="28"/>
      <c r="NYG498" s="28"/>
      <c r="NYH498" s="176"/>
      <c r="NYI498" s="195"/>
      <c r="NYJ498" s="66"/>
      <c r="NYK498" s="28"/>
      <c r="NYL498" s="28"/>
      <c r="NYM498" s="28"/>
      <c r="NYN498" s="176"/>
      <c r="NYO498" s="195"/>
      <c r="NYP498" s="66"/>
      <c r="NYQ498" s="28"/>
      <c r="NYR498" s="28"/>
      <c r="NYS498" s="28"/>
      <c r="NYT498" s="176"/>
      <c r="NYU498" s="195"/>
      <c r="NYV498" s="66"/>
      <c r="NYW498" s="28"/>
      <c r="NYX498" s="28"/>
      <c r="NYY498" s="28"/>
      <c r="NYZ498" s="176"/>
      <c r="NZA498" s="195"/>
      <c r="NZB498" s="66"/>
      <c r="NZC498" s="28"/>
      <c r="NZD498" s="28"/>
      <c r="NZE498" s="28"/>
      <c r="NZF498" s="176"/>
      <c r="NZG498" s="195"/>
      <c r="NZH498" s="66"/>
      <c r="NZI498" s="28"/>
      <c r="NZJ498" s="28"/>
      <c r="NZK498" s="28"/>
      <c r="NZL498" s="176"/>
      <c r="NZM498" s="195"/>
      <c r="NZN498" s="66"/>
      <c r="NZO498" s="28"/>
      <c r="NZP498" s="28"/>
      <c r="NZQ498" s="28"/>
      <c r="NZR498" s="176"/>
      <c r="NZS498" s="195"/>
      <c r="NZT498" s="66"/>
      <c r="NZU498" s="28"/>
      <c r="NZV498" s="28"/>
      <c r="NZW498" s="28"/>
      <c r="NZX498" s="176"/>
      <c r="NZY498" s="195"/>
      <c r="NZZ498" s="66"/>
      <c r="OAA498" s="28"/>
      <c r="OAB498" s="28"/>
      <c r="OAC498" s="28"/>
      <c r="OAD498" s="176"/>
      <c r="OAE498" s="195"/>
      <c r="OAF498" s="66"/>
      <c r="OAG498" s="28"/>
      <c r="OAH498" s="28"/>
      <c r="OAI498" s="28"/>
      <c r="OAJ498" s="176"/>
      <c r="OAK498" s="195"/>
      <c r="OAL498" s="66"/>
      <c r="OAM498" s="28"/>
      <c r="OAN498" s="28"/>
      <c r="OAO498" s="28"/>
      <c r="OAP498" s="176"/>
      <c r="OAQ498" s="195"/>
      <c r="OAR498" s="66"/>
      <c r="OAS498" s="28"/>
      <c r="OAT498" s="28"/>
      <c r="OAU498" s="28"/>
      <c r="OAV498" s="176"/>
      <c r="OAW498" s="195"/>
      <c r="OAX498" s="66"/>
      <c r="OAY498" s="28"/>
      <c r="OAZ498" s="28"/>
      <c r="OBA498" s="28"/>
      <c r="OBB498" s="176"/>
      <c r="OBC498" s="195"/>
      <c r="OBD498" s="66"/>
      <c r="OBE498" s="28"/>
      <c r="OBF498" s="28"/>
      <c r="OBG498" s="28"/>
      <c r="OBH498" s="176"/>
      <c r="OBI498" s="195"/>
      <c r="OBJ498" s="66"/>
      <c r="OBK498" s="28"/>
      <c r="OBL498" s="28"/>
      <c r="OBM498" s="28"/>
      <c r="OBN498" s="176"/>
      <c r="OBO498" s="195"/>
      <c r="OBP498" s="66"/>
      <c r="OBQ498" s="28"/>
      <c r="OBR498" s="28"/>
      <c r="OBS498" s="28"/>
      <c r="OBT498" s="176"/>
      <c r="OBU498" s="195"/>
      <c r="OBV498" s="66"/>
      <c r="OBW498" s="28"/>
      <c r="OBX498" s="28"/>
      <c r="OBY498" s="28"/>
      <c r="OBZ498" s="176"/>
      <c r="OCA498" s="195"/>
      <c r="OCB498" s="66"/>
      <c r="OCC498" s="28"/>
      <c r="OCD498" s="28"/>
      <c r="OCE498" s="28"/>
      <c r="OCF498" s="176"/>
      <c r="OCG498" s="195"/>
      <c r="OCH498" s="66"/>
      <c r="OCI498" s="28"/>
      <c r="OCJ498" s="28"/>
      <c r="OCK498" s="28"/>
      <c r="OCL498" s="176"/>
      <c r="OCM498" s="195"/>
      <c r="OCN498" s="66"/>
      <c r="OCO498" s="28"/>
      <c r="OCP498" s="28"/>
      <c r="OCQ498" s="28"/>
      <c r="OCR498" s="176"/>
      <c r="OCS498" s="195"/>
      <c r="OCT498" s="66"/>
      <c r="OCU498" s="28"/>
      <c r="OCV498" s="28"/>
      <c r="OCW498" s="28"/>
      <c r="OCX498" s="176"/>
      <c r="OCY498" s="195"/>
      <c r="OCZ498" s="66"/>
      <c r="ODA498" s="28"/>
      <c r="ODB498" s="28"/>
      <c r="ODC498" s="28"/>
      <c r="ODD498" s="176"/>
      <c r="ODE498" s="195"/>
      <c r="ODF498" s="66"/>
      <c r="ODG498" s="28"/>
      <c r="ODH498" s="28"/>
      <c r="ODI498" s="28"/>
      <c r="ODJ498" s="176"/>
      <c r="ODK498" s="195"/>
      <c r="ODL498" s="66"/>
      <c r="ODM498" s="28"/>
      <c r="ODN498" s="28"/>
      <c r="ODO498" s="28"/>
      <c r="ODP498" s="176"/>
      <c r="ODQ498" s="195"/>
      <c r="ODR498" s="66"/>
      <c r="ODS498" s="28"/>
      <c r="ODT498" s="28"/>
      <c r="ODU498" s="28"/>
      <c r="ODV498" s="176"/>
      <c r="ODW498" s="195"/>
      <c r="ODX498" s="66"/>
      <c r="ODY498" s="28"/>
      <c r="ODZ498" s="28"/>
      <c r="OEA498" s="28"/>
      <c r="OEB498" s="176"/>
      <c r="OEC498" s="195"/>
      <c r="OED498" s="66"/>
      <c r="OEE498" s="28"/>
      <c r="OEF498" s="28"/>
      <c r="OEG498" s="28"/>
      <c r="OEH498" s="176"/>
      <c r="OEI498" s="195"/>
      <c r="OEJ498" s="66"/>
      <c r="OEK498" s="28"/>
      <c r="OEL498" s="28"/>
      <c r="OEM498" s="28"/>
      <c r="OEN498" s="176"/>
      <c r="OEO498" s="195"/>
      <c r="OEP498" s="66"/>
      <c r="OEQ498" s="28"/>
      <c r="OER498" s="28"/>
      <c r="OES498" s="28"/>
      <c r="OET498" s="176"/>
      <c r="OEU498" s="195"/>
      <c r="OEV498" s="66"/>
      <c r="OEW498" s="28"/>
      <c r="OEX498" s="28"/>
      <c r="OEY498" s="28"/>
      <c r="OEZ498" s="176"/>
      <c r="OFA498" s="195"/>
      <c r="OFB498" s="66"/>
      <c r="OFC498" s="28"/>
      <c r="OFD498" s="28"/>
      <c r="OFE498" s="28"/>
      <c r="OFF498" s="176"/>
      <c r="OFG498" s="195"/>
      <c r="OFH498" s="66"/>
      <c r="OFI498" s="28"/>
      <c r="OFJ498" s="28"/>
      <c r="OFK498" s="28"/>
      <c r="OFL498" s="176"/>
      <c r="OFM498" s="195"/>
      <c r="OFN498" s="66"/>
      <c r="OFO498" s="28"/>
      <c r="OFP498" s="28"/>
      <c r="OFQ498" s="28"/>
      <c r="OFR498" s="176"/>
      <c r="OFS498" s="195"/>
      <c r="OFT498" s="66"/>
      <c r="OFU498" s="28"/>
      <c r="OFV498" s="28"/>
      <c r="OFW498" s="28"/>
      <c r="OFX498" s="176"/>
      <c r="OFY498" s="195"/>
      <c r="OFZ498" s="66"/>
      <c r="OGA498" s="28"/>
      <c r="OGB498" s="28"/>
      <c r="OGC498" s="28"/>
      <c r="OGD498" s="176"/>
      <c r="OGE498" s="195"/>
      <c r="OGF498" s="66"/>
      <c r="OGG498" s="28"/>
      <c r="OGH498" s="28"/>
      <c r="OGI498" s="28"/>
      <c r="OGJ498" s="176"/>
      <c r="OGK498" s="195"/>
      <c r="OGL498" s="66"/>
      <c r="OGM498" s="28"/>
      <c r="OGN498" s="28"/>
      <c r="OGO498" s="28"/>
      <c r="OGP498" s="176"/>
      <c r="OGQ498" s="195"/>
      <c r="OGR498" s="66"/>
      <c r="OGS498" s="28"/>
      <c r="OGT498" s="28"/>
      <c r="OGU498" s="28"/>
      <c r="OGV498" s="176"/>
      <c r="OGW498" s="195"/>
      <c r="OGX498" s="66"/>
      <c r="OGY498" s="28"/>
      <c r="OGZ498" s="28"/>
      <c r="OHA498" s="28"/>
      <c r="OHB498" s="176"/>
      <c r="OHC498" s="195"/>
      <c r="OHD498" s="66"/>
      <c r="OHE498" s="28"/>
      <c r="OHF498" s="28"/>
      <c r="OHG498" s="28"/>
      <c r="OHH498" s="176"/>
      <c r="OHI498" s="195"/>
      <c r="OHJ498" s="66"/>
      <c r="OHK498" s="28"/>
      <c r="OHL498" s="28"/>
      <c r="OHM498" s="28"/>
      <c r="OHN498" s="176"/>
      <c r="OHO498" s="195"/>
      <c r="OHP498" s="66"/>
      <c r="OHQ498" s="28"/>
      <c r="OHR498" s="28"/>
      <c r="OHS498" s="28"/>
      <c r="OHT498" s="176"/>
      <c r="OHU498" s="195"/>
      <c r="OHV498" s="66"/>
      <c r="OHW498" s="28"/>
      <c r="OHX498" s="28"/>
      <c r="OHY498" s="28"/>
      <c r="OHZ498" s="176"/>
      <c r="OIA498" s="195"/>
      <c r="OIB498" s="66"/>
      <c r="OIC498" s="28"/>
      <c r="OID498" s="28"/>
      <c r="OIE498" s="28"/>
      <c r="OIF498" s="176"/>
      <c r="OIG498" s="195"/>
      <c r="OIH498" s="66"/>
      <c r="OII498" s="28"/>
      <c r="OIJ498" s="28"/>
      <c r="OIK498" s="28"/>
      <c r="OIL498" s="176"/>
      <c r="OIM498" s="195"/>
      <c r="OIN498" s="66"/>
      <c r="OIO498" s="28"/>
      <c r="OIP498" s="28"/>
      <c r="OIQ498" s="28"/>
      <c r="OIR498" s="176"/>
      <c r="OIS498" s="195"/>
      <c r="OIT498" s="66"/>
      <c r="OIU498" s="28"/>
      <c r="OIV498" s="28"/>
      <c r="OIW498" s="28"/>
      <c r="OIX498" s="176"/>
      <c r="OIY498" s="195"/>
      <c r="OIZ498" s="66"/>
      <c r="OJA498" s="28"/>
      <c r="OJB498" s="28"/>
      <c r="OJC498" s="28"/>
      <c r="OJD498" s="176"/>
      <c r="OJE498" s="195"/>
      <c r="OJF498" s="66"/>
      <c r="OJG498" s="28"/>
      <c r="OJH498" s="28"/>
      <c r="OJI498" s="28"/>
      <c r="OJJ498" s="176"/>
      <c r="OJK498" s="195"/>
      <c r="OJL498" s="66"/>
      <c r="OJM498" s="28"/>
      <c r="OJN498" s="28"/>
      <c r="OJO498" s="28"/>
      <c r="OJP498" s="176"/>
      <c r="OJQ498" s="195"/>
      <c r="OJR498" s="66"/>
      <c r="OJS498" s="28"/>
      <c r="OJT498" s="28"/>
      <c r="OJU498" s="28"/>
      <c r="OJV498" s="176"/>
      <c r="OJW498" s="195"/>
      <c r="OJX498" s="66"/>
      <c r="OJY498" s="28"/>
      <c r="OJZ498" s="28"/>
      <c r="OKA498" s="28"/>
      <c r="OKB498" s="176"/>
      <c r="OKC498" s="195"/>
      <c r="OKD498" s="66"/>
      <c r="OKE498" s="28"/>
      <c r="OKF498" s="28"/>
      <c r="OKG498" s="28"/>
      <c r="OKH498" s="176"/>
      <c r="OKI498" s="195"/>
      <c r="OKJ498" s="66"/>
      <c r="OKK498" s="28"/>
      <c r="OKL498" s="28"/>
      <c r="OKM498" s="28"/>
      <c r="OKN498" s="176"/>
      <c r="OKO498" s="195"/>
      <c r="OKP498" s="66"/>
      <c r="OKQ498" s="28"/>
      <c r="OKR498" s="28"/>
      <c r="OKS498" s="28"/>
      <c r="OKT498" s="176"/>
      <c r="OKU498" s="195"/>
      <c r="OKV498" s="66"/>
      <c r="OKW498" s="28"/>
      <c r="OKX498" s="28"/>
      <c r="OKY498" s="28"/>
      <c r="OKZ498" s="176"/>
      <c r="OLA498" s="195"/>
      <c r="OLB498" s="66"/>
      <c r="OLC498" s="28"/>
      <c r="OLD498" s="28"/>
      <c r="OLE498" s="28"/>
      <c r="OLF498" s="176"/>
      <c r="OLG498" s="195"/>
      <c r="OLH498" s="66"/>
      <c r="OLI498" s="28"/>
      <c r="OLJ498" s="28"/>
      <c r="OLK498" s="28"/>
      <c r="OLL498" s="176"/>
      <c r="OLM498" s="195"/>
      <c r="OLN498" s="66"/>
      <c r="OLO498" s="28"/>
      <c r="OLP498" s="28"/>
      <c r="OLQ498" s="28"/>
      <c r="OLR498" s="176"/>
      <c r="OLS498" s="195"/>
      <c r="OLT498" s="66"/>
      <c r="OLU498" s="28"/>
      <c r="OLV498" s="28"/>
      <c r="OLW498" s="28"/>
      <c r="OLX498" s="176"/>
      <c r="OLY498" s="195"/>
      <c r="OLZ498" s="66"/>
      <c r="OMA498" s="28"/>
      <c r="OMB498" s="28"/>
      <c r="OMC498" s="28"/>
      <c r="OMD498" s="176"/>
      <c r="OME498" s="195"/>
      <c r="OMF498" s="66"/>
      <c r="OMG498" s="28"/>
      <c r="OMH498" s="28"/>
      <c r="OMI498" s="28"/>
      <c r="OMJ498" s="176"/>
      <c r="OMK498" s="195"/>
      <c r="OML498" s="66"/>
      <c r="OMM498" s="28"/>
      <c r="OMN498" s="28"/>
      <c r="OMO498" s="28"/>
      <c r="OMP498" s="176"/>
      <c r="OMQ498" s="195"/>
      <c r="OMR498" s="66"/>
      <c r="OMS498" s="28"/>
      <c r="OMT498" s="28"/>
      <c r="OMU498" s="28"/>
      <c r="OMV498" s="176"/>
      <c r="OMW498" s="195"/>
      <c r="OMX498" s="66"/>
      <c r="OMY498" s="28"/>
      <c r="OMZ498" s="28"/>
      <c r="ONA498" s="28"/>
      <c r="ONB498" s="176"/>
      <c r="ONC498" s="195"/>
      <c r="OND498" s="66"/>
      <c r="ONE498" s="28"/>
      <c r="ONF498" s="28"/>
      <c r="ONG498" s="28"/>
      <c r="ONH498" s="176"/>
      <c r="ONI498" s="195"/>
      <c r="ONJ498" s="66"/>
      <c r="ONK498" s="28"/>
      <c r="ONL498" s="28"/>
      <c r="ONM498" s="28"/>
      <c r="ONN498" s="176"/>
      <c r="ONO498" s="195"/>
      <c r="ONP498" s="66"/>
      <c r="ONQ498" s="28"/>
      <c r="ONR498" s="28"/>
      <c r="ONS498" s="28"/>
      <c r="ONT498" s="176"/>
      <c r="ONU498" s="195"/>
      <c r="ONV498" s="66"/>
      <c r="ONW498" s="28"/>
      <c r="ONX498" s="28"/>
      <c r="ONY498" s="28"/>
      <c r="ONZ498" s="176"/>
      <c r="OOA498" s="195"/>
      <c r="OOB498" s="66"/>
      <c r="OOC498" s="28"/>
      <c r="OOD498" s="28"/>
      <c r="OOE498" s="28"/>
      <c r="OOF498" s="176"/>
      <c r="OOG498" s="195"/>
      <c r="OOH498" s="66"/>
      <c r="OOI498" s="28"/>
      <c r="OOJ498" s="28"/>
      <c r="OOK498" s="28"/>
      <c r="OOL498" s="176"/>
      <c r="OOM498" s="195"/>
      <c r="OON498" s="66"/>
      <c r="OOO498" s="28"/>
      <c r="OOP498" s="28"/>
      <c r="OOQ498" s="28"/>
      <c r="OOR498" s="176"/>
      <c r="OOS498" s="195"/>
      <c r="OOT498" s="66"/>
      <c r="OOU498" s="28"/>
      <c r="OOV498" s="28"/>
      <c r="OOW498" s="28"/>
      <c r="OOX498" s="176"/>
      <c r="OOY498" s="195"/>
      <c r="OOZ498" s="66"/>
      <c r="OPA498" s="28"/>
      <c r="OPB498" s="28"/>
      <c r="OPC498" s="28"/>
      <c r="OPD498" s="176"/>
      <c r="OPE498" s="195"/>
      <c r="OPF498" s="66"/>
      <c r="OPG498" s="28"/>
      <c r="OPH498" s="28"/>
      <c r="OPI498" s="28"/>
      <c r="OPJ498" s="176"/>
      <c r="OPK498" s="195"/>
      <c r="OPL498" s="66"/>
      <c r="OPM498" s="28"/>
      <c r="OPN498" s="28"/>
      <c r="OPO498" s="28"/>
      <c r="OPP498" s="176"/>
      <c r="OPQ498" s="195"/>
      <c r="OPR498" s="66"/>
      <c r="OPS498" s="28"/>
      <c r="OPT498" s="28"/>
      <c r="OPU498" s="28"/>
      <c r="OPV498" s="176"/>
      <c r="OPW498" s="195"/>
      <c r="OPX498" s="66"/>
      <c r="OPY498" s="28"/>
      <c r="OPZ498" s="28"/>
      <c r="OQA498" s="28"/>
      <c r="OQB498" s="176"/>
      <c r="OQC498" s="195"/>
      <c r="OQD498" s="66"/>
      <c r="OQE498" s="28"/>
      <c r="OQF498" s="28"/>
      <c r="OQG498" s="28"/>
      <c r="OQH498" s="176"/>
      <c r="OQI498" s="195"/>
      <c r="OQJ498" s="66"/>
      <c r="OQK498" s="28"/>
      <c r="OQL498" s="28"/>
      <c r="OQM498" s="28"/>
      <c r="OQN498" s="176"/>
      <c r="OQO498" s="195"/>
      <c r="OQP498" s="66"/>
      <c r="OQQ498" s="28"/>
      <c r="OQR498" s="28"/>
      <c r="OQS498" s="28"/>
      <c r="OQT498" s="176"/>
      <c r="OQU498" s="195"/>
      <c r="OQV498" s="66"/>
      <c r="OQW498" s="28"/>
      <c r="OQX498" s="28"/>
      <c r="OQY498" s="28"/>
      <c r="OQZ498" s="176"/>
      <c r="ORA498" s="195"/>
      <c r="ORB498" s="66"/>
      <c r="ORC498" s="28"/>
      <c r="ORD498" s="28"/>
      <c r="ORE498" s="28"/>
      <c r="ORF498" s="176"/>
      <c r="ORG498" s="195"/>
      <c r="ORH498" s="66"/>
      <c r="ORI498" s="28"/>
      <c r="ORJ498" s="28"/>
      <c r="ORK498" s="28"/>
      <c r="ORL498" s="176"/>
      <c r="ORM498" s="195"/>
      <c r="ORN498" s="66"/>
      <c r="ORO498" s="28"/>
      <c r="ORP498" s="28"/>
      <c r="ORQ498" s="28"/>
      <c r="ORR498" s="176"/>
      <c r="ORS498" s="195"/>
      <c r="ORT498" s="66"/>
      <c r="ORU498" s="28"/>
      <c r="ORV498" s="28"/>
      <c r="ORW498" s="28"/>
      <c r="ORX498" s="176"/>
      <c r="ORY498" s="195"/>
      <c r="ORZ498" s="66"/>
      <c r="OSA498" s="28"/>
      <c r="OSB498" s="28"/>
      <c r="OSC498" s="28"/>
      <c r="OSD498" s="176"/>
      <c r="OSE498" s="195"/>
      <c r="OSF498" s="66"/>
      <c r="OSG498" s="28"/>
      <c r="OSH498" s="28"/>
      <c r="OSI498" s="28"/>
      <c r="OSJ498" s="176"/>
      <c r="OSK498" s="195"/>
      <c r="OSL498" s="66"/>
      <c r="OSM498" s="28"/>
      <c r="OSN498" s="28"/>
      <c r="OSO498" s="28"/>
      <c r="OSP498" s="176"/>
      <c r="OSQ498" s="195"/>
      <c r="OSR498" s="66"/>
      <c r="OSS498" s="28"/>
      <c r="OST498" s="28"/>
      <c r="OSU498" s="28"/>
      <c r="OSV498" s="176"/>
      <c r="OSW498" s="195"/>
      <c r="OSX498" s="66"/>
      <c r="OSY498" s="28"/>
      <c r="OSZ498" s="28"/>
      <c r="OTA498" s="28"/>
      <c r="OTB498" s="176"/>
      <c r="OTC498" s="195"/>
      <c r="OTD498" s="66"/>
      <c r="OTE498" s="28"/>
      <c r="OTF498" s="28"/>
      <c r="OTG498" s="28"/>
      <c r="OTH498" s="176"/>
      <c r="OTI498" s="195"/>
      <c r="OTJ498" s="66"/>
      <c r="OTK498" s="28"/>
      <c r="OTL498" s="28"/>
      <c r="OTM498" s="28"/>
      <c r="OTN498" s="176"/>
      <c r="OTO498" s="195"/>
      <c r="OTP498" s="66"/>
      <c r="OTQ498" s="28"/>
      <c r="OTR498" s="28"/>
      <c r="OTS498" s="28"/>
      <c r="OTT498" s="176"/>
      <c r="OTU498" s="195"/>
      <c r="OTV498" s="66"/>
      <c r="OTW498" s="28"/>
      <c r="OTX498" s="28"/>
      <c r="OTY498" s="28"/>
      <c r="OTZ498" s="176"/>
      <c r="OUA498" s="195"/>
      <c r="OUB498" s="66"/>
      <c r="OUC498" s="28"/>
      <c r="OUD498" s="28"/>
      <c r="OUE498" s="28"/>
      <c r="OUF498" s="176"/>
      <c r="OUG498" s="195"/>
      <c r="OUH498" s="66"/>
      <c r="OUI498" s="28"/>
      <c r="OUJ498" s="28"/>
      <c r="OUK498" s="28"/>
      <c r="OUL498" s="176"/>
      <c r="OUM498" s="195"/>
      <c r="OUN498" s="66"/>
      <c r="OUO498" s="28"/>
      <c r="OUP498" s="28"/>
      <c r="OUQ498" s="28"/>
      <c r="OUR498" s="176"/>
      <c r="OUS498" s="195"/>
      <c r="OUT498" s="66"/>
      <c r="OUU498" s="28"/>
      <c r="OUV498" s="28"/>
      <c r="OUW498" s="28"/>
      <c r="OUX498" s="176"/>
      <c r="OUY498" s="195"/>
      <c r="OUZ498" s="66"/>
      <c r="OVA498" s="28"/>
      <c r="OVB498" s="28"/>
      <c r="OVC498" s="28"/>
      <c r="OVD498" s="176"/>
      <c r="OVE498" s="195"/>
      <c r="OVF498" s="66"/>
      <c r="OVG498" s="28"/>
      <c r="OVH498" s="28"/>
      <c r="OVI498" s="28"/>
      <c r="OVJ498" s="176"/>
      <c r="OVK498" s="195"/>
      <c r="OVL498" s="66"/>
      <c r="OVM498" s="28"/>
      <c r="OVN498" s="28"/>
      <c r="OVO498" s="28"/>
      <c r="OVP498" s="176"/>
      <c r="OVQ498" s="195"/>
      <c r="OVR498" s="66"/>
      <c r="OVS498" s="28"/>
      <c r="OVT498" s="28"/>
      <c r="OVU498" s="28"/>
      <c r="OVV498" s="176"/>
      <c r="OVW498" s="195"/>
      <c r="OVX498" s="66"/>
      <c r="OVY498" s="28"/>
      <c r="OVZ498" s="28"/>
      <c r="OWA498" s="28"/>
      <c r="OWB498" s="176"/>
      <c r="OWC498" s="195"/>
      <c r="OWD498" s="66"/>
      <c r="OWE498" s="28"/>
      <c r="OWF498" s="28"/>
      <c r="OWG498" s="28"/>
      <c r="OWH498" s="176"/>
      <c r="OWI498" s="195"/>
      <c r="OWJ498" s="66"/>
      <c r="OWK498" s="28"/>
      <c r="OWL498" s="28"/>
      <c r="OWM498" s="28"/>
      <c r="OWN498" s="176"/>
      <c r="OWO498" s="195"/>
      <c r="OWP498" s="66"/>
      <c r="OWQ498" s="28"/>
      <c r="OWR498" s="28"/>
      <c r="OWS498" s="28"/>
      <c r="OWT498" s="176"/>
      <c r="OWU498" s="195"/>
      <c r="OWV498" s="66"/>
      <c r="OWW498" s="28"/>
      <c r="OWX498" s="28"/>
      <c r="OWY498" s="28"/>
      <c r="OWZ498" s="176"/>
      <c r="OXA498" s="195"/>
      <c r="OXB498" s="66"/>
      <c r="OXC498" s="28"/>
      <c r="OXD498" s="28"/>
      <c r="OXE498" s="28"/>
      <c r="OXF498" s="176"/>
      <c r="OXG498" s="195"/>
      <c r="OXH498" s="66"/>
      <c r="OXI498" s="28"/>
      <c r="OXJ498" s="28"/>
      <c r="OXK498" s="28"/>
      <c r="OXL498" s="176"/>
      <c r="OXM498" s="195"/>
      <c r="OXN498" s="66"/>
      <c r="OXO498" s="28"/>
      <c r="OXP498" s="28"/>
      <c r="OXQ498" s="28"/>
      <c r="OXR498" s="176"/>
      <c r="OXS498" s="195"/>
      <c r="OXT498" s="66"/>
      <c r="OXU498" s="28"/>
      <c r="OXV498" s="28"/>
      <c r="OXW498" s="28"/>
      <c r="OXX498" s="176"/>
      <c r="OXY498" s="195"/>
      <c r="OXZ498" s="66"/>
      <c r="OYA498" s="28"/>
      <c r="OYB498" s="28"/>
      <c r="OYC498" s="28"/>
      <c r="OYD498" s="176"/>
      <c r="OYE498" s="195"/>
      <c r="OYF498" s="66"/>
      <c r="OYG498" s="28"/>
      <c r="OYH498" s="28"/>
      <c r="OYI498" s="28"/>
      <c r="OYJ498" s="176"/>
      <c r="OYK498" s="195"/>
      <c r="OYL498" s="66"/>
      <c r="OYM498" s="28"/>
      <c r="OYN498" s="28"/>
      <c r="OYO498" s="28"/>
      <c r="OYP498" s="176"/>
      <c r="OYQ498" s="195"/>
      <c r="OYR498" s="66"/>
      <c r="OYS498" s="28"/>
      <c r="OYT498" s="28"/>
      <c r="OYU498" s="28"/>
      <c r="OYV498" s="176"/>
      <c r="OYW498" s="195"/>
      <c r="OYX498" s="66"/>
      <c r="OYY498" s="28"/>
      <c r="OYZ498" s="28"/>
      <c r="OZA498" s="28"/>
      <c r="OZB498" s="176"/>
      <c r="OZC498" s="195"/>
      <c r="OZD498" s="66"/>
      <c r="OZE498" s="28"/>
      <c r="OZF498" s="28"/>
      <c r="OZG498" s="28"/>
      <c r="OZH498" s="176"/>
      <c r="OZI498" s="195"/>
      <c r="OZJ498" s="66"/>
      <c r="OZK498" s="28"/>
      <c r="OZL498" s="28"/>
      <c r="OZM498" s="28"/>
      <c r="OZN498" s="176"/>
      <c r="OZO498" s="195"/>
      <c r="OZP498" s="66"/>
      <c r="OZQ498" s="28"/>
      <c r="OZR498" s="28"/>
      <c r="OZS498" s="28"/>
      <c r="OZT498" s="176"/>
      <c r="OZU498" s="195"/>
      <c r="OZV498" s="66"/>
      <c r="OZW498" s="28"/>
      <c r="OZX498" s="28"/>
      <c r="OZY498" s="28"/>
      <c r="OZZ498" s="176"/>
      <c r="PAA498" s="195"/>
      <c r="PAB498" s="66"/>
      <c r="PAC498" s="28"/>
      <c r="PAD498" s="28"/>
      <c r="PAE498" s="28"/>
      <c r="PAF498" s="176"/>
      <c r="PAG498" s="195"/>
      <c r="PAH498" s="66"/>
      <c r="PAI498" s="28"/>
      <c r="PAJ498" s="28"/>
      <c r="PAK498" s="28"/>
      <c r="PAL498" s="176"/>
      <c r="PAM498" s="195"/>
      <c r="PAN498" s="66"/>
      <c r="PAO498" s="28"/>
      <c r="PAP498" s="28"/>
      <c r="PAQ498" s="28"/>
      <c r="PAR498" s="176"/>
      <c r="PAS498" s="195"/>
      <c r="PAT498" s="66"/>
      <c r="PAU498" s="28"/>
      <c r="PAV498" s="28"/>
      <c r="PAW498" s="28"/>
      <c r="PAX498" s="176"/>
      <c r="PAY498" s="195"/>
      <c r="PAZ498" s="66"/>
      <c r="PBA498" s="28"/>
      <c r="PBB498" s="28"/>
      <c r="PBC498" s="28"/>
      <c r="PBD498" s="176"/>
      <c r="PBE498" s="195"/>
      <c r="PBF498" s="66"/>
      <c r="PBG498" s="28"/>
      <c r="PBH498" s="28"/>
      <c r="PBI498" s="28"/>
      <c r="PBJ498" s="176"/>
      <c r="PBK498" s="195"/>
      <c r="PBL498" s="66"/>
      <c r="PBM498" s="28"/>
      <c r="PBN498" s="28"/>
      <c r="PBO498" s="28"/>
      <c r="PBP498" s="176"/>
      <c r="PBQ498" s="195"/>
      <c r="PBR498" s="66"/>
      <c r="PBS498" s="28"/>
      <c r="PBT498" s="28"/>
      <c r="PBU498" s="28"/>
      <c r="PBV498" s="176"/>
      <c r="PBW498" s="195"/>
      <c r="PBX498" s="66"/>
      <c r="PBY498" s="28"/>
      <c r="PBZ498" s="28"/>
      <c r="PCA498" s="28"/>
      <c r="PCB498" s="176"/>
      <c r="PCC498" s="195"/>
      <c r="PCD498" s="66"/>
      <c r="PCE498" s="28"/>
      <c r="PCF498" s="28"/>
      <c r="PCG498" s="28"/>
      <c r="PCH498" s="176"/>
      <c r="PCI498" s="195"/>
      <c r="PCJ498" s="66"/>
      <c r="PCK498" s="28"/>
      <c r="PCL498" s="28"/>
      <c r="PCM498" s="28"/>
      <c r="PCN498" s="176"/>
      <c r="PCO498" s="195"/>
      <c r="PCP498" s="66"/>
      <c r="PCQ498" s="28"/>
      <c r="PCR498" s="28"/>
      <c r="PCS498" s="28"/>
      <c r="PCT498" s="176"/>
      <c r="PCU498" s="195"/>
      <c r="PCV498" s="66"/>
      <c r="PCW498" s="28"/>
      <c r="PCX498" s="28"/>
      <c r="PCY498" s="28"/>
      <c r="PCZ498" s="176"/>
      <c r="PDA498" s="195"/>
      <c r="PDB498" s="66"/>
      <c r="PDC498" s="28"/>
      <c r="PDD498" s="28"/>
      <c r="PDE498" s="28"/>
      <c r="PDF498" s="176"/>
      <c r="PDG498" s="195"/>
      <c r="PDH498" s="66"/>
      <c r="PDI498" s="28"/>
      <c r="PDJ498" s="28"/>
      <c r="PDK498" s="28"/>
      <c r="PDL498" s="176"/>
      <c r="PDM498" s="195"/>
      <c r="PDN498" s="66"/>
      <c r="PDO498" s="28"/>
      <c r="PDP498" s="28"/>
      <c r="PDQ498" s="28"/>
      <c r="PDR498" s="176"/>
      <c r="PDS498" s="195"/>
      <c r="PDT498" s="66"/>
      <c r="PDU498" s="28"/>
      <c r="PDV498" s="28"/>
      <c r="PDW498" s="28"/>
      <c r="PDX498" s="176"/>
      <c r="PDY498" s="195"/>
      <c r="PDZ498" s="66"/>
      <c r="PEA498" s="28"/>
      <c r="PEB498" s="28"/>
      <c r="PEC498" s="28"/>
      <c r="PED498" s="176"/>
      <c r="PEE498" s="195"/>
      <c r="PEF498" s="66"/>
      <c r="PEG498" s="28"/>
      <c r="PEH498" s="28"/>
      <c r="PEI498" s="28"/>
      <c r="PEJ498" s="176"/>
      <c r="PEK498" s="195"/>
      <c r="PEL498" s="66"/>
      <c r="PEM498" s="28"/>
      <c r="PEN498" s="28"/>
      <c r="PEO498" s="28"/>
      <c r="PEP498" s="176"/>
      <c r="PEQ498" s="195"/>
      <c r="PER498" s="66"/>
      <c r="PES498" s="28"/>
      <c r="PET498" s="28"/>
      <c r="PEU498" s="28"/>
      <c r="PEV498" s="176"/>
      <c r="PEW498" s="195"/>
      <c r="PEX498" s="66"/>
      <c r="PEY498" s="28"/>
      <c r="PEZ498" s="28"/>
      <c r="PFA498" s="28"/>
      <c r="PFB498" s="176"/>
      <c r="PFC498" s="195"/>
      <c r="PFD498" s="66"/>
      <c r="PFE498" s="28"/>
      <c r="PFF498" s="28"/>
      <c r="PFG498" s="28"/>
      <c r="PFH498" s="176"/>
      <c r="PFI498" s="195"/>
      <c r="PFJ498" s="66"/>
      <c r="PFK498" s="28"/>
      <c r="PFL498" s="28"/>
      <c r="PFM498" s="28"/>
      <c r="PFN498" s="176"/>
      <c r="PFO498" s="195"/>
      <c r="PFP498" s="66"/>
      <c r="PFQ498" s="28"/>
      <c r="PFR498" s="28"/>
      <c r="PFS498" s="28"/>
      <c r="PFT498" s="176"/>
      <c r="PFU498" s="195"/>
      <c r="PFV498" s="66"/>
      <c r="PFW498" s="28"/>
      <c r="PFX498" s="28"/>
      <c r="PFY498" s="28"/>
      <c r="PFZ498" s="176"/>
      <c r="PGA498" s="195"/>
      <c r="PGB498" s="66"/>
      <c r="PGC498" s="28"/>
      <c r="PGD498" s="28"/>
      <c r="PGE498" s="28"/>
      <c r="PGF498" s="176"/>
      <c r="PGG498" s="195"/>
      <c r="PGH498" s="66"/>
      <c r="PGI498" s="28"/>
      <c r="PGJ498" s="28"/>
      <c r="PGK498" s="28"/>
      <c r="PGL498" s="176"/>
      <c r="PGM498" s="195"/>
      <c r="PGN498" s="66"/>
      <c r="PGO498" s="28"/>
      <c r="PGP498" s="28"/>
      <c r="PGQ498" s="28"/>
      <c r="PGR498" s="176"/>
      <c r="PGS498" s="195"/>
      <c r="PGT498" s="66"/>
      <c r="PGU498" s="28"/>
      <c r="PGV498" s="28"/>
      <c r="PGW498" s="28"/>
      <c r="PGX498" s="176"/>
      <c r="PGY498" s="195"/>
      <c r="PGZ498" s="66"/>
      <c r="PHA498" s="28"/>
      <c r="PHB498" s="28"/>
      <c r="PHC498" s="28"/>
      <c r="PHD498" s="176"/>
      <c r="PHE498" s="195"/>
      <c r="PHF498" s="66"/>
      <c r="PHG498" s="28"/>
      <c r="PHH498" s="28"/>
      <c r="PHI498" s="28"/>
      <c r="PHJ498" s="176"/>
      <c r="PHK498" s="195"/>
      <c r="PHL498" s="66"/>
      <c r="PHM498" s="28"/>
      <c r="PHN498" s="28"/>
      <c r="PHO498" s="28"/>
      <c r="PHP498" s="176"/>
      <c r="PHQ498" s="195"/>
      <c r="PHR498" s="66"/>
      <c r="PHS498" s="28"/>
      <c r="PHT498" s="28"/>
      <c r="PHU498" s="28"/>
      <c r="PHV498" s="176"/>
      <c r="PHW498" s="195"/>
      <c r="PHX498" s="66"/>
      <c r="PHY498" s="28"/>
      <c r="PHZ498" s="28"/>
      <c r="PIA498" s="28"/>
      <c r="PIB498" s="176"/>
      <c r="PIC498" s="195"/>
      <c r="PID498" s="66"/>
      <c r="PIE498" s="28"/>
      <c r="PIF498" s="28"/>
      <c r="PIG498" s="28"/>
      <c r="PIH498" s="176"/>
      <c r="PII498" s="195"/>
      <c r="PIJ498" s="66"/>
      <c r="PIK498" s="28"/>
      <c r="PIL498" s="28"/>
      <c r="PIM498" s="28"/>
      <c r="PIN498" s="176"/>
      <c r="PIO498" s="195"/>
      <c r="PIP498" s="66"/>
      <c r="PIQ498" s="28"/>
      <c r="PIR498" s="28"/>
      <c r="PIS498" s="28"/>
      <c r="PIT498" s="176"/>
      <c r="PIU498" s="195"/>
      <c r="PIV498" s="66"/>
      <c r="PIW498" s="28"/>
      <c r="PIX498" s="28"/>
      <c r="PIY498" s="28"/>
      <c r="PIZ498" s="176"/>
      <c r="PJA498" s="195"/>
      <c r="PJB498" s="66"/>
      <c r="PJC498" s="28"/>
      <c r="PJD498" s="28"/>
      <c r="PJE498" s="28"/>
      <c r="PJF498" s="176"/>
      <c r="PJG498" s="195"/>
      <c r="PJH498" s="66"/>
      <c r="PJI498" s="28"/>
      <c r="PJJ498" s="28"/>
      <c r="PJK498" s="28"/>
      <c r="PJL498" s="176"/>
      <c r="PJM498" s="195"/>
      <c r="PJN498" s="66"/>
      <c r="PJO498" s="28"/>
      <c r="PJP498" s="28"/>
      <c r="PJQ498" s="28"/>
      <c r="PJR498" s="176"/>
      <c r="PJS498" s="195"/>
      <c r="PJT498" s="66"/>
      <c r="PJU498" s="28"/>
      <c r="PJV498" s="28"/>
      <c r="PJW498" s="28"/>
      <c r="PJX498" s="176"/>
      <c r="PJY498" s="195"/>
      <c r="PJZ498" s="66"/>
      <c r="PKA498" s="28"/>
      <c r="PKB498" s="28"/>
      <c r="PKC498" s="28"/>
      <c r="PKD498" s="176"/>
      <c r="PKE498" s="195"/>
      <c r="PKF498" s="66"/>
      <c r="PKG498" s="28"/>
      <c r="PKH498" s="28"/>
      <c r="PKI498" s="28"/>
      <c r="PKJ498" s="176"/>
      <c r="PKK498" s="195"/>
      <c r="PKL498" s="66"/>
      <c r="PKM498" s="28"/>
      <c r="PKN498" s="28"/>
      <c r="PKO498" s="28"/>
      <c r="PKP498" s="176"/>
      <c r="PKQ498" s="195"/>
      <c r="PKR498" s="66"/>
      <c r="PKS498" s="28"/>
      <c r="PKT498" s="28"/>
      <c r="PKU498" s="28"/>
      <c r="PKV498" s="176"/>
      <c r="PKW498" s="195"/>
      <c r="PKX498" s="66"/>
      <c r="PKY498" s="28"/>
      <c r="PKZ498" s="28"/>
      <c r="PLA498" s="28"/>
      <c r="PLB498" s="176"/>
      <c r="PLC498" s="195"/>
      <c r="PLD498" s="66"/>
      <c r="PLE498" s="28"/>
      <c r="PLF498" s="28"/>
      <c r="PLG498" s="28"/>
      <c r="PLH498" s="176"/>
      <c r="PLI498" s="195"/>
      <c r="PLJ498" s="66"/>
      <c r="PLK498" s="28"/>
      <c r="PLL498" s="28"/>
      <c r="PLM498" s="28"/>
      <c r="PLN498" s="176"/>
      <c r="PLO498" s="195"/>
      <c r="PLP498" s="66"/>
      <c r="PLQ498" s="28"/>
      <c r="PLR498" s="28"/>
      <c r="PLS498" s="28"/>
      <c r="PLT498" s="176"/>
      <c r="PLU498" s="195"/>
      <c r="PLV498" s="66"/>
      <c r="PLW498" s="28"/>
      <c r="PLX498" s="28"/>
      <c r="PLY498" s="28"/>
      <c r="PLZ498" s="176"/>
      <c r="PMA498" s="195"/>
      <c r="PMB498" s="66"/>
      <c r="PMC498" s="28"/>
      <c r="PMD498" s="28"/>
      <c r="PME498" s="28"/>
      <c r="PMF498" s="176"/>
      <c r="PMG498" s="195"/>
      <c r="PMH498" s="66"/>
      <c r="PMI498" s="28"/>
      <c r="PMJ498" s="28"/>
      <c r="PMK498" s="28"/>
      <c r="PML498" s="176"/>
      <c r="PMM498" s="195"/>
      <c r="PMN498" s="66"/>
      <c r="PMO498" s="28"/>
      <c r="PMP498" s="28"/>
      <c r="PMQ498" s="28"/>
      <c r="PMR498" s="176"/>
      <c r="PMS498" s="195"/>
      <c r="PMT498" s="66"/>
      <c r="PMU498" s="28"/>
      <c r="PMV498" s="28"/>
      <c r="PMW498" s="28"/>
      <c r="PMX498" s="176"/>
      <c r="PMY498" s="195"/>
      <c r="PMZ498" s="66"/>
      <c r="PNA498" s="28"/>
      <c r="PNB498" s="28"/>
      <c r="PNC498" s="28"/>
      <c r="PND498" s="176"/>
      <c r="PNE498" s="195"/>
      <c r="PNF498" s="66"/>
      <c r="PNG498" s="28"/>
      <c r="PNH498" s="28"/>
      <c r="PNI498" s="28"/>
      <c r="PNJ498" s="176"/>
      <c r="PNK498" s="195"/>
      <c r="PNL498" s="66"/>
      <c r="PNM498" s="28"/>
      <c r="PNN498" s="28"/>
      <c r="PNO498" s="28"/>
      <c r="PNP498" s="176"/>
      <c r="PNQ498" s="195"/>
      <c r="PNR498" s="66"/>
      <c r="PNS498" s="28"/>
      <c r="PNT498" s="28"/>
      <c r="PNU498" s="28"/>
      <c r="PNV498" s="176"/>
      <c r="PNW498" s="195"/>
      <c r="PNX498" s="66"/>
      <c r="PNY498" s="28"/>
      <c r="PNZ498" s="28"/>
      <c r="POA498" s="28"/>
      <c r="POB498" s="176"/>
      <c r="POC498" s="195"/>
      <c r="POD498" s="66"/>
      <c r="POE498" s="28"/>
      <c r="POF498" s="28"/>
      <c r="POG498" s="28"/>
      <c r="POH498" s="176"/>
      <c r="POI498" s="195"/>
      <c r="POJ498" s="66"/>
      <c r="POK498" s="28"/>
      <c r="POL498" s="28"/>
      <c r="POM498" s="28"/>
      <c r="PON498" s="176"/>
      <c r="POO498" s="195"/>
      <c r="POP498" s="66"/>
      <c r="POQ498" s="28"/>
      <c r="POR498" s="28"/>
      <c r="POS498" s="28"/>
      <c r="POT498" s="176"/>
      <c r="POU498" s="195"/>
      <c r="POV498" s="66"/>
      <c r="POW498" s="28"/>
      <c r="POX498" s="28"/>
      <c r="POY498" s="28"/>
      <c r="POZ498" s="176"/>
      <c r="PPA498" s="195"/>
      <c r="PPB498" s="66"/>
      <c r="PPC498" s="28"/>
      <c r="PPD498" s="28"/>
      <c r="PPE498" s="28"/>
      <c r="PPF498" s="176"/>
      <c r="PPG498" s="195"/>
      <c r="PPH498" s="66"/>
      <c r="PPI498" s="28"/>
      <c r="PPJ498" s="28"/>
      <c r="PPK498" s="28"/>
      <c r="PPL498" s="176"/>
      <c r="PPM498" s="195"/>
      <c r="PPN498" s="66"/>
      <c r="PPO498" s="28"/>
      <c r="PPP498" s="28"/>
      <c r="PPQ498" s="28"/>
      <c r="PPR498" s="176"/>
      <c r="PPS498" s="195"/>
      <c r="PPT498" s="66"/>
      <c r="PPU498" s="28"/>
      <c r="PPV498" s="28"/>
      <c r="PPW498" s="28"/>
      <c r="PPX498" s="176"/>
      <c r="PPY498" s="195"/>
      <c r="PPZ498" s="66"/>
      <c r="PQA498" s="28"/>
      <c r="PQB498" s="28"/>
      <c r="PQC498" s="28"/>
      <c r="PQD498" s="176"/>
      <c r="PQE498" s="195"/>
      <c r="PQF498" s="66"/>
      <c r="PQG498" s="28"/>
      <c r="PQH498" s="28"/>
      <c r="PQI498" s="28"/>
      <c r="PQJ498" s="176"/>
      <c r="PQK498" s="195"/>
      <c r="PQL498" s="66"/>
      <c r="PQM498" s="28"/>
      <c r="PQN498" s="28"/>
      <c r="PQO498" s="28"/>
      <c r="PQP498" s="176"/>
      <c r="PQQ498" s="195"/>
      <c r="PQR498" s="66"/>
      <c r="PQS498" s="28"/>
      <c r="PQT498" s="28"/>
      <c r="PQU498" s="28"/>
      <c r="PQV498" s="176"/>
      <c r="PQW498" s="195"/>
      <c r="PQX498" s="66"/>
      <c r="PQY498" s="28"/>
      <c r="PQZ498" s="28"/>
      <c r="PRA498" s="28"/>
      <c r="PRB498" s="176"/>
      <c r="PRC498" s="195"/>
      <c r="PRD498" s="66"/>
      <c r="PRE498" s="28"/>
      <c r="PRF498" s="28"/>
      <c r="PRG498" s="28"/>
      <c r="PRH498" s="176"/>
      <c r="PRI498" s="195"/>
      <c r="PRJ498" s="66"/>
      <c r="PRK498" s="28"/>
      <c r="PRL498" s="28"/>
      <c r="PRM498" s="28"/>
      <c r="PRN498" s="176"/>
      <c r="PRO498" s="195"/>
      <c r="PRP498" s="66"/>
      <c r="PRQ498" s="28"/>
      <c r="PRR498" s="28"/>
      <c r="PRS498" s="28"/>
      <c r="PRT498" s="176"/>
      <c r="PRU498" s="195"/>
      <c r="PRV498" s="66"/>
      <c r="PRW498" s="28"/>
      <c r="PRX498" s="28"/>
      <c r="PRY498" s="28"/>
      <c r="PRZ498" s="176"/>
      <c r="PSA498" s="195"/>
      <c r="PSB498" s="66"/>
      <c r="PSC498" s="28"/>
      <c r="PSD498" s="28"/>
      <c r="PSE498" s="28"/>
      <c r="PSF498" s="176"/>
      <c r="PSG498" s="195"/>
      <c r="PSH498" s="66"/>
      <c r="PSI498" s="28"/>
      <c r="PSJ498" s="28"/>
      <c r="PSK498" s="28"/>
      <c r="PSL498" s="176"/>
      <c r="PSM498" s="195"/>
      <c r="PSN498" s="66"/>
      <c r="PSO498" s="28"/>
      <c r="PSP498" s="28"/>
      <c r="PSQ498" s="28"/>
      <c r="PSR498" s="176"/>
      <c r="PSS498" s="195"/>
      <c r="PST498" s="66"/>
      <c r="PSU498" s="28"/>
      <c r="PSV498" s="28"/>
      <c r="PSW498" s="28"/>
      <c r="PSX498" s="176"/>
      <c r="PSY498" s="195"/>
      <c r="PSZ498" s="66"/>
      <c r="PTA498" s="28"/>
      <c r="PTB498" s="28"/>
      <c r="PTC498" s="28"/>
      <c r="PTD498" s="176"/>
      <c r="PTE498" s="195"/>
      <c r="PTF498" s="66"/>
      <c r="PTG498" s="28"/>
      <c r="PTH498" s="28"/>
      <c r="PTI498" s="28"/>
      <c r="PTJ498" s="176"/>
      <c r="PTK498" s="195"/>
      <c r="PTL498" s="66"/>
      <c r="PTM498" s="28"/>
      <c r="PTN498" s="28"/>
      <c r="PTO498" s="28"/>
      <c r="PTP498" s="176"/>
      <c r="PTQ498" s="195"/>
      <c r="PTR498" s="66"/>
      <c r="PTS498" s="28"/>
      <c r="PTT498" s="28"/>
      <c r="PTU498" s="28"/>
      <c r="PTV498" s="176"/>
      <c r="PTW498" s="195"/>
      <c r="PTX498" s="66"/>
      <c r="PTY498" s="28"/>
      <c r="PTZ498" s="28"/>
      <c r="PUA498" s="28"/>
      <c r="PUB498" s="176"/>
      <c r="PUC498" s="195"/>
      <c r="PUD498" s="66"/>
      <c r="PUE498" s="28"/>
      <c r="PUF498" s="28"/>
      <c r="PUG498" s="28"/>
      <c r="PUH498" s="176"/>
      <c r="PUI498" s="195"/>
      <c r="PUJ498" s="66"/>
      <c r="PUK498" s="28"/>
      <c r="PUL498" s="28"/>
      <c r="PUM498" s="28"/>
      <c r="PUN498" s="176"/>
      <c r="PUO498" s="195"/>
      <c r="PUP498" s="66"/>
      <c r="PUQ498" s="28"/>
      <c r="PUR498" s="28"/>
      <c r="PUS498" s="28"/>
      <c r="PUT498" s="176"/>
      <c r="PUU498" s="195"/>
      <c r="PUV498" s="66"/>
      <c r="PUW498" s="28"/>
      <c r="PUX498" s="28"/>
      <c r="PUY498" s="28"/>
      <c r="PUZ498" s="176"/>
      <c r="PVA498" s="195"/>
      <c r="PVB498" s="66"/>
      <c r="PVC498" s="28"/>
      <c r="PVD498" s="28"/>
      <c r="PVE498" s="28"/>
      <c r="PVF498" s="176"/>
      <c r="PVG498" s="195"/>
      <c r="PVH498" s="66"/>
      <c r="PVI498" s="28"/>
      <c r="PVJ498" s="28"/>
      <c r="PVK498" s="28"/>
      <c r="PVL498" s="176"/>
      <c r="PVM498" s="195"/>
      <c r="PVN498" s="66"/>
      <c r="PVO498" s="28"/>
      <c r="PVP498" s="28"/>
      <c r="PVQ498" s="28"/>
      <c r="PVR498" s="176"/>
      <c r="PVS498" s="195"/>
      <c r="PVT498" s="66"/>
      <c r="PVU498" s="28"/>
      <c r="PVV498" s="28"/>
      <c r="PVW498" s="28"/>
      <c r="PVX498" s="176"/>
      <c r="PVY498" s="195"/>
      <c r="PVZ498" s="66"/>
      <c r="PWA498" s="28"/>
      <c r="PWB498" s="28"/>
      <c r="PWC498" s="28"/>
      <c r="PWD498" s="176"/>
      <c r="PWE498" s="195"/>
      <c r="PWF498" s="66"/>
      <c r="PWG498" s="28"/>
      <c r="PWH498" s="28"/>
      <c r="PWI498" s="28"/>
      <c r="PWJ498" s="176"/>
      <c r="PWK498" s="195"/>
      <c r="PWL498" s="66"/>
      <c r="PWM498" s="28"/>
      <c r="PWN498" s="28"/>
      <c r="PWO498" s="28"/>
      <c r="PWP498" s="176"/>
      <c r="PWQ498" s="195"/>
      <c r="PWR498" s="66"/>
      <c r="PWS498" s="28"/>
      <c r="PWT498" s="28"/>
      <c r="PWU498" s="28"/>
      <c r="PWV498" s="176"/>
      <c r="PWW498" s="195"/>
      <c r="PWX498" s="66"/>
      <c r="PWY498" s="28"/>
      <c r="PWZ498" s="28"/>
      <c r="PXA498" s="28"/>
      <c r="PXB498" s="176"/>
      <c r="PXC498" s="195"/>
      <c r="PXD498" s="66"/>
      <c r="PXE498" s="28"/>
      <c r="PXF498" s="28"/>
      <c r="PXG498" s="28"/>
      <c r="PXH498" s="176"/>
      <c r="PXI498" s="195"/>
      <c r="PXJ498" s="66"/>
      <c r="PXK498" s="28"/>
      <c r="PXL498" s="28"/>
      <c r="PXM498" s="28"/>
      <c r="PXN498" s="176"/>
      <c r="PXO498" s="195"/>
      <c r="PXP498" s="66"/>
      <c r="PXQ498" s="28"/>
      <c r="PXR498" s="28"/>
      <c r="PXS498" s="28"/>
      <c r="PXT498" s="176"/>
      <c r="PXU498" s="195"/>
      <c r="PXV498" s="66"/>
      <c r="PXW498" s="28"/>
      <c r="PXX498" s="28"/>
      <c r="PXY498" s="28"/>
      <c r="PXZ498" s="176"/>
      <c r="PYA498" s="195"/>
      <c r="PYB498" s="66"/>
      <c r="PYC498" s="28"/>
      <c r="PYD498" s="28"/>
      <c r="PYE498" s="28"/>
      <c r="PYF498" s="176"/>
      <c r="PYG498" s="195"/>
      <c r="PYH498" s="66"/>
      <c r="PYI498" s="28"/>
      <c r="PYJ498" s="28"/>
      <c r="PYK498" s="28"/>
      <c r="PYL498" s="176"/>
      <c r="PYM498" s="195"/>
      <c r="PYN498" s="66"/>
      <c r="PYO498" s="28"/>
      <c r="PYP498" s="28"/>
      <c r="PYQ498" s="28"/>
      <c r="PYR498" s="176"/>
      <c r="PYS498" s="195"/>
      <c r="PYT498" s="66"/>
      <c r="PYU498" s="28"/>
      <c r="PYV498" s="28"/>
      <c r="PYW498" s="28"/>
      <c r="PYX498" s="176"/>
      <c r="PYY498" s="195"/>
      <c r="PYZ498" s="66"/>
      <c r="PZA498" s="28"/>
      <c r="PZB498" s="28"/>
      <c r="PZC498" s="28"/>
      <c r="PZD498" s="176"/>
      <c r="PZE498" s="195"/>
      <c r="PZF498" s="66"/>
      <c r="PZG498" s="28"/>
      <c r="PZH498" s="28"/>
      <c r="PZI498" s="28"/>
      <c r="PZJ498" s="176"/>
      <c r="PZK498" s="195"/>
      <c r="PZL498" s="66"/>
      <c r="PZM498" s="28"/>
      <c r="PZN498" s="28"/>
      <c r="PZO498" s="28"/>
      <c r="PZP498" s="176"/>
      <c r="PZQ498" s="195"/>
      <c r="PZR498" s="66"/>
      <c r="PZS498" s="28"/>
      <c r="PZT498" s="28"/>
      <c r="PZU498" s="28"/>
      <c r="PZV498" s="176"/>
      <c r="PZW498" s="195"/>
      <c r="PZX498" s="66"/>
      <c r="PZY498" s="28"/>
      <c r="PZZ498" s="28"/>
      <c r="QAA498" s="28"/>
      <c r="QAB498" s="176"/>
      <c r="QAC498" s="195"/>
      <c r="QAD498" s="66"/>
      <c r="QAE498" s="28"/>
      <c r="QAF498" s="28"/>
      <c r="QAG498" s="28"/>
      <c r="QAH498" s="176"/>
      <c r="QAI498" s="195"/>
      <c r="QAJ498" s="66"/>
      <c r="QAK498" s="28"/>
      <c r="QAL498" s="28"/>
      <c r="QAM498" s="28"/>
      <c r="QAN498" s="176"/>
      <c r="QAO498" s="195"/>
      <c r="QAP498" s="66"/>
      <c r="QAQ498" s="28"/>
      <c r="QAR498" s="28"/>
      <c r="QAS498" s="28"/>
      <c r="QAT498" s="176"/>
      <c r="QAU498" s="195"/>
      <c r="QAV498" s="66"/>
      <c r="QAW498" s="28"/>
      <c r="QAX498" s="28"/>
      <c r="QAY498" s="28"/>
      <c r="QAZ498" s="176"/>
      <c r="QBA498" s="195"/>
      <c r="QBB498" s="66"/>
      <c r="QBC498" s="28"/>
      <c r="QBD498" s="28"/>
      <c r="QBE498" s="28"/>
      <c r="QBF498" s="176"/>
      <c r="QBG498" s="195"/>
      <c r="QBH498" s="66"/>
      <c r="QBI498" s="28"/>
      <c r="QBJ498" s="28"/>
      <c r="QBK498" s="28"/>
      <c r="QBL498" s="176"/>
      <c r="QBM498" s="195"/>
      <c r="QBN498" s="66"/>
      <c r="QBO498" s="28"/>
      <c r="QBP498" s="28"/>
      <c r="QBQ498" s="28"/>
      <c r="QBR498" s="176"/>
      <c r="QBS498" s="195"/>
      <c r="QBT498" s="66"/>
      <c r="QBU498" s="28"/>
      <c r="QBV498" s="28"/>
      <c r="QBW498" s="28"/>
      <c r="QBX498" s="176"/>
      <c r="QBY498" s="195"/>
      <c r="QBZ498" s="66"/>
      <c r="QCA498" s="28"/>
      <c r="QCB498" s="28"/>
      <c r="QCC498" s="28"/>
      <c r="QCD498" s="176"/>
      <c r="QCE498" s="195"/>
      <c r="QCF498" s="66"/>
      <c r="QCG498" s="28"/>
      <c r="QCH498" s="28"/>
      <c r="QCI498" s="28"/>
      <c r="QCJ498" s="176"/>
      <c r="QCK498" s="195"/>
      <c r="QCL498" s="66"/>
      <c r="QCM498" s="28"/>
      <c r="QCN498" s="28"/>
      <c r="QCO498" s="28"/>
      <c r="QCP498" s="176"/>
      <c r="QCQ498" s="195"/>
      <c r="QCR498" s="66"/>
      <c r="QCS498" s="28"/>
      <c r="QCT498" s="28"/>
      <c r="QCU498" s="28"/>
      <c r="QCV498" s="176"/>
      <c r="QCW498" s="195"/>
      <c r="QCX498" s="66"/>
      <c r="QCY498" s="28"/>
      <c r="QCZ498" s="28"/>
      <c r="QDA498" s="28"/>
      <c r="QDB498" s="176"/>
      <c r="QDC498" s="195"/>
      <c r="QDD498" s="66"/>
      <c r="QDE498" s="28"/>
      <c r="QDF498" s="28"/>
      <c r="QDG498" s="28"/>
      <c r="QDH498" s="176"/>
      <c r="QDI498" s="195"/>
      <c r="QDJ498" s="66"/>
      <c r="QDK498" s="28"/>
      <c r="QDL498" s="28"/>
      <c r="QDM498" s="28"/>
      <c r="QDN498" s="176"/>
      <c r="QDO498" s="195"/>
      <c r="QDP498" s="66"/>
      <c r="QDQ498" s="28"/>
      <c r="QDR498" s="28"/>
      <c r="QDS498" s="28"/>
      <c r="QDT498" s="176"/>
      <c r="QDU498" s="195"/>
      <c r="QDV498" s="66"/>
      <c r="QDW498" s="28"/>
      <c r="QDX498" s="28"/>
      <c r="QDY498" s="28"/>
      <c r="QDZ498" s="176"/>
      <c r="QEA498" s="195"/>
      <c r="QEB498" s="66"/>
      <c r="QEC498" s="28"/>
      <c r="QED498" s="28"/>
      <c r="QEE498" s="28"/>
      <c r="QEF498" s="176"/>
      <c r="QEG498" s="195"/>
      <c r="QEH498" s="66"/>
      <c r="QEI498" s="28"/>
      <c r="QEJ498" s="28"/>
      <c r="QEK498" s="28"/>
      <c r="QEL498" s="176"/>
      <c r="QEM498" s="195"/>
      <c r="QEN498" s="66"/>
      <c r="QEO498" s="28"/>
      <c r="QEP498" s="28"/>
      <c r="QEQ498" s="28"/>
      <c r="QER498" s="176"/>
      <c r="QES498" s="195"/>
      <c r="QET498" s="66"/>
      <c r="QEU498" s="28"/>
      <c r="QEV498" s="28"/>
      <c r="QEW498" s="28"/>
      <c r="QEX498" s="176"/>
      <c r="QEY498" s="195"/>
      <c r="QEZ498" s="66"/>
      <c r="QFA498" s="28"/>
      <c r="QFB498" s="28"/>
      <c r="QFC498" s="28"/>
      <c r="QFD498" s="176"/>
      <c r="QFE498" s="195"/>
      <c r="QFF498" s="66"/>
      <c r="QFG498" s="28"/>
      <c r="QFH498" s="28"/>
      <c r="QFI498" s="28"/>
      <c r="QFJ498" s="176"/>
      <c r="QFK498" s="195"/>
      <c r="QFL498" s="66"/>
      <c r="QFM498" s="28"/>
      <c r="QFN498" s="28"/>
      <c r="QFO498" s="28"/>
      <c r="QFP498" s="176"/>
      <c r="QFQ498" s="195"/>
      <c r="QFR498" s="66"/>
      <c r="QFS498" s="28"/>
      <c r="QFT498" s="28"/>
      <c r="QFU498" s="28"/>
      <c r="QFV498" s="176"/>
      <c r="QFW498" s="195"/>
      <c r="QFX498" s="66"/>
      <c r="QFY498" s="28"/>
      <c r="QFZ498" s="28"/>
      <c r="QGA498" s="28"/>
      <c r="QGB498" s="176"/>
      <c r="QGC498" s="195"/>
      <c r="QGD498" s="66"/>
      <c r="QGE498" s="28"/>
      <c r="QGF498" s="28"/>
      <c r="QGG498" s="28"/>
      <c r="QGH498" s="176"/>
      <c r="QGI498" s="195"/>
      <c r="QGJ498" s="66"/>
      <c r="QGK498" s="28"/>
      <c r="QGL498" s="28"/>
      <c r="QGM498" s="28"/>
      <c r="QGN498" s="176"/>
      <c r="QGO498" s="195"/>
      <c r="QGP498" s="66"/>
      <c r="QGQ498" s="28"/>
      <c r="QGR498" s="28"/>
      <c r="QGS498" s="28"/>
      <c r="QGT498" s="176"/>
      <c r="QGU498" s="195"/>
      <c r="QGV498" s="66"/>
      <c r="QGW498" s="28"/>
      <c r="QGX498" s="28"/>
      <c r="QGY498" s="28"/>
      <c r="QGZ498" s="176"/>
      <c r="QHA498" s="195"/>
      <c r="QHB498" s="66"/>
      <c r="QHC498" s="28"/>
      <c r="QHD498" s="28"/>
      <c r="QHE498" s="28"/>
      <c r="QHF498" s="176"/>
      <c r="QHG498" s="195"/>
      <c r="QHH498" s="66"/>
      <c r="QHI498" s="28"/>
      <c r="QHJ498" s="28"/>
      <c r="QHK498" s="28"/>
      <c r="QHL498" s="176"/>
      <c r="QHM498" s="195"/>
      <c r="QHN498" s="66"/>
      <c r="QHO498" s="28"/>
      <c r="QHP498" s="28"/>
      <c r="QHQ498" s="28"/>
      <c r="QHR498" s="176"/>
      <c r="QHS498" s="195"/>
      <c r="QHT498" s="66"/>
      <c r="QHU498" s="28"/>
      <c r="QHV498" s="28"/>
      <c r="QHW498" s="28"/>
      <c r="QHX498" s="176"/>
      <c r="QHY498" s="195"/>
      <c r="QHZ498" s="66"/>
      <c r="QIA498" s="28"/>
      <c r="QIB498" s="28"/>
      <c r="QIC498" s="28"/>
      <c r="QID498" s="176"/>
      <c r="QIE498" s="195"/>
      <c r="QIF498" s="66"/>
      <c r="QIG498" s="28"/>
      <c r="QIH498" s="28"/>
      <c r="QII498" s="28"/>
      <c r="QIJ498" s="176"/>
      <c r="QIK498" s="195"/>
      <c r="QIL498" s="66"/>
      <c r="QIM498" s="28"/>
      <c r="QIN498" s="28"/>
      <c r="QIO498" s="28"/>
      <c r="QIP498" s="176"/>
      <c r="QIQ498" s="195"/>
      <c r="QIR498" s="66"/>
      <c r="QIS498" s="28"/>
      <c r="QIT498" s="28"/>
      <c r="QIU498" s="28"/>
      <c r="QIV498" s="176"/>
      <c r="QIW498" s="195"/>
      <c r="QIX498" s="66"/>
      <c r="QIY498" s="28"/>
      <c r="QIZ498" s="28"/>
      <c r="QJA498" s="28"/>
      <c r="QJB498" s="176"/>
      <c r="QJC498" s="195"/>
      <c r="QJD498" s="66"/>
      <c r="QJE498" s="28"/>
      <c r="QJF498" s="28"/>
      <c r="QJG498" s="28"/>
      <c r="QJH498" s="176"/>
      <c r="QJI498" s="195"/>
      <c r="QJJ498" s="66"/>
      <c r="QJK498" s="28"/>
      <c r="QJL498" s="28"/>
      <c r="QJM498" s="28"/>
      <c r="QJN498" s="176"/>
      <c r="QJO498" s="195"/>
      <c r="QJP498" s="66"/>
      <c r="QJQ498" s="28"/>
      <c r="QJR498" s="28"/>
      <c r="QJS498" s="28"/>
      <c r="QJT498" s="176"/>
      <c r="QJU498" s="195"/>
      <c r="QJV498" s="66"/>
      <c r="QJW498" s="28"/>
      <c r="QJX498" s="28"/>
      <c r="QJY498" s="28"/>
      <c r="QJZ498" s="176"/>
      <c r="QKA498" s="195"/>
      <c r="QKB498" s="66"/>
      <c r="QKC498" s="28"/>
      <c r="QKD498" s="28"/>
      <c r="QKE498" s="28"/>
      <c r="QKF498" s="176"/>
      <c r="QKG498" s="195"/>
      <c r="QKH498" s="66"/>
      <c r="QKI498" s="28"/>
      <c r="QKJ498" s="28"/>
      <c r="QKK498" s="28"/>
      <c r="QKL498" s="176"/>
      <c r="QKM498" s="195"/>
      <c r="QKN498" s="66"/>
      <c r="QKO498" s="28"/>
      <c r="QKP498" s="28"/>
      <c r="QKQ498" s="28"/>
      <c r="QKR498" s="176"/>
      <c r="QKS498" s="195"/>
      <c r="QKT498" s="66"/>
      <c r="QKU498" s="28"/>
      <c r="QKV498" s="28"/>
      <c r="QKW498" s="28"/>
      <c r="QKX498" s="176"/>
      <c r="QKY498" s="195"/>
      <c r="QKZ498" s="66"/>
      <c r="QLA498" s="28"/>
      <c r="QLB498" s="28"/>
      <c r="QLC498" s="28"/>
      <c r="QLD498" s="176"/>
      <c r="QLE498" s="195"/>
      <c r="QLF498" s="66"/>
      <c r="QLG498" s="28"/>
      <c r="QLH498" s="28"/>
      <c r="QLI498" s="28"/>
      <c r="QLJ498" s="176"/>
      <c r="QLK498" s="195"/>
      <c r="QLL498" s="66"/>
      <c r="QLM498" s="28"/>
      <c r="QLN498" s="28"/>
      <c r="QLO498" s="28"/>
      <c r="QLP498" s="176"/>
      <c r="QLQ498" s="195"/>
      <c r="QLR498" s="66"/>
      <c r="QLS498" s="28"/>
      <c r="QLT498" s="28"/>
      <c r="QLU498" s="28"/>
      <c r="QLV498" s="176"/>
      <c r="QLW498" s="195"/>
      <c r="QLX498" s="66"/>
      <c r="QLY498" s="28"/>
      <c r="QLZ498" s="28"/>
      <c r="QMA498" s="28"/>
      <c r="QMB498" s="176"/>
      <c r="QMC498" s="195"/>
      <c r="QMD498" s="66"/>
      <c r="QME498" s="28"/>
      <c r="QMF498" s="28"/>
      <c r="QMG498" s="28"/>
      <c r="QMH498" s="176"/>
      <c r="QMI498" s="195"/>
      <c r="QMJ498" s="66"/>
      <c r="QMK498" s="28"/>
      <c r="QML498" s="28"/>
      <c r="QMM498" s="28"/>
      <c r="QMN498" s="176"/>
      <c r="QMO498" s="195"/>
      <c r="QMP498" s="66"/>
      <c r="QMQ498" s="28"/>
      <c r="QMR498" s="28"/>
      <c r="QMS498" s="28"/>
      <c r="QMT498" s="176"/>
      <c r="QMU498" s="195"/>
      <c r="QMV498" s="66"/>
      <c r="QMW498" s="28"/>
      <c r="QMX498" s="28"/>
      <c r="QMY498" s="28"/>
      <c r="QMZ498" s="176"/>
      <c r="QNA498" s="195"/>
      <c r="QNB498" s="66"/>
      <c r="QNC498" s="28"/>
      <c r="QND498" s="28"/>
      <c r="QNE498" s="28"/>
      <c r="QNF498" s="176"/>
      <c r="QNG498" s="195"/>
      <c r="QNH498" s="66"/>
      <c r="QNI498" s="28"/>
      <c r="QNJ498" s="28"/>
      <c r="QNK498" s="28"/>
      <c r="QNL498" s="176"/>
      <c r="QNM498" s="195"/>
      <c r="QNN498" s="66"/>
      <c r="QNO498" s="28"/>
      <c r="QNP498" s="28"/>
      <c r="QNQ498" s="28"/>
      <c r="QNR498" s="176"/>
      <c r="QNS498" s="195"/>
      <c r="QNT498" s="66"/>
      <c r="QNU498" s="28"/>
      <c r="QNV498" s="28"/>
      <c r="QNW498" s="28"/>
      <c r="QNX498" s="176"/>
      <c r="QNY498" s="195"/>
      <c r="QNZ498" s="66"/>
      <c r="QOA498" s="28"/>
      <c r="QOB498" s="28"/>
      <c r="QOC498" s="28"/>
      <c r="QOD498" s="176"/>
      <c r="QOE498" s="195"/>
      <c r="QOF498" s="66"/>
      <c r="QOG498" s="28"/>
      <c r="QOH498" s="28"/>
      <c r="QOI498" s="28"/>
      <c r="QOJ498" s="176"/>
      <c r="QOK498" s="195"/>
      <c r="QOL498" s="66"/>
      <c r="QOM498" s="28"/>
      <c r="QON498" s="28"/>
      <c r="QOO498" s="28"/>
      <c r="QOP498" s="176"/>
      <c r="QOQ498" s="195"/>
      <c r="QOR498" s="66"/>
      <c r="QOS498" s="28"/>
      <c r="QOT498" s="28"/>
      <c r="QOU498" s="28"/>
      <c r="QOV498" s="176"/>
      <c r="QOW498" s="195"/>
      <c r="QOX498" s="66"/>
      <c r="QOY498" s="28"/>
      <c r="QOZ498" s="28"/>
      <c r="QPA498" s="28"/>
      <c r="QPB498" s="176"/>
      <c r="QPC498" s="195"/>
      <c r="QPD498" s="66"/>
      <c r="QPE498" s="28"/>
      <c r="QPF498" s="28"/>
      <c r="QPG498" s="28"/>
      <c r="QPH498" s="176"/>
      <c r="QPI498" s="195"/>
      <c r="QPJ498" s="66"/>
      <c r="QPK498" s="28"/>
      <c r="QPL498" s="28"/>
      <c r="QPM498" s="28"/>
      <c r="QPN498" s="176"/>
      <c r="QPO498" s="195"/>
      <c r="QPP498" s="66"/>
      <c r="QPQ498" s="28"/>
      <c r="QPR498" s="28"/>
      <c r="QPS498" s="28"/>
      <c r="QPT498" s="176"/>
      <c r="QPU498" s="195"/>
      <c r="QPV498" s="66"/>
      <c r="QPW498" s="28"/>
      <c r="QPX498" s="28"/>
      <c r="QPY498" s="28"/>
      <c r="QPZ498" s="176"/>
      <c r="QQA498" s="195"/>
      <c r="QQB498" s="66"/>
      <c r="QQC498" s="28"/>
      <c r="QQD498" s="28"/>
      <c r="QQE498" s="28"/>
      <c r="QQF498" s="176"/>
      <c r="QQG498" s="195"/>
      <c r="QQH498" s="66"/>
      <c r="QQI498" s="28"/>
      <c r="QQJ498" s="28"/>
      <c r="QQK498" s="28"/>
      <c r="QQL498" s="176"/>
      <c r="QQM498" s="195"/>
      <c r="QQN498" s="66"/>
      <c r="QQO498" s="28"/>
      <c r="QQP498" s="28"/>
      <c r="QQQ498" s="28"/>
      <c r="QQR498" s="176"/>
      <c r="QQS498" s="195"/>
      <c r="QQT498" s="66"/>
      <c r="QQU498" s="28"/>
      <c r="QQV498" s="28"/>
      <c r="QQW498" s="28"/>
      <c r="QQX498" s="176"/>
      <c r="QQY498" s="195"/>
      <c r="QQZ498" s="66"/>
      <c r="QRA498" s="28"/>
      <c r="QRB498" s="28"/>
      <c r="QRC498" s="28"/>
      <c r="QRD498" s="176"/>
      <c r="QRE498" s="195"/>
      <c r="QRF498" s="66"/>
      <c r="QRG498" s="28"/>
      <c r="QRH498" s="28"/>
      <c r="QRI498" s="28"/>
      <c r="QRJ498" s="176"/>
      <c r="QRK498" s="195"/>
      <c r="QRL498" s="66"/>
      <c r="QRM498" s="28"/>
      <c r="QRN498" s="28"/>
      <c r="QRO498" s="28"/>
      <c r="QRP498" s="176"/>
      <c r="QRQ498" s="195"/>
      <c r="QRR498" s="66"/>
      <c r="QRS498" s="28"/>
      <c r="QRT498" s="28"/>
      <c r="QRU498" s="28"/>
      <c r="QRV498" s="176"/>
      <c r="QRW498" s="195"/>
      <c r="QRX498" s="66"/>
      <c r="QRY498" s="28"/>
      <c r="QRZ498" s="28"/>
      <c r="QSA498" s="28"/>
      <c r="QSB498" s="176"/>
      <c r="QSC498" s="195"/>
      <c r="QSD498" s="66"/>
      <c r="QSE498" s="28"/>
      <c r="QSF498" s="28"/>
      <c r="QSG498" s="28"/>
      <c r="QSH498" s="176"/>
      <c r="QSI498" s="195"/>
      <c r="QSJ498" s="66"/>
      <c r="QSK498" s="28"/>
      <c r="QSL498" s="28"/>
      <c r="QSM498" s="28"/>
      <c r="QSN498" s="176"/>
      <c r="QSO498" s="195"/>
      <c r="QSP498" s="66"/>
      <c r="QSQ498" s="28"/>
      <c r="QSR498" s="28"/>
      <c r="QSS498" s="28"/>
      <c r="QST498" s="176"/>
      <c r="QSU498" s="195"/>
      <c r="QSV498" s="66"/>
      <c r="QSW498" s="28"/>
      <c r="QSX498" s="28"/>
      <c r="QSY498" s="28"/>
      <c r="QSZ498" s="176"/>
      <c r="QTA498" s="195"/>
      <c r="QTB498" s="66"/>
      <c r="QTC498" s="28"/>
      <c r="QTD498" s="28"/>
      <c r="QTE498" s="28"/>
      <c r="QTF498" s="176"/>
      <c r="QTG498" s="195"/>
      <c r="QTH498" s="66"/>
      <c r="QTI498" s="28"/>
      <c r="QTJ498" s="28"/>
      <c r="QTK498" s="28"/>
      <c r="QTL498" s="176"/>
      <c r="QTM498" s="195"/>
      <c r="QTN498" s="66"/>
      <c r="QTO498" s="28"/>
      <c r="QTP498" s="28"/>
      <c r="QTQ498" s="28"/>
      <c r="QTR498" s="176"/>
      <c r="QTS498" s="195"/>
      <c r="QTT498" s="66"/>
      <c r="QTU498" s="28"/>
      <c r="QTV498" s="28"/>
      <c r="QTW498" s="28"/>
      <c r="QTX498" s="176"/>
      <c r="QTY498" s="195"/>
      <c r="QTZ498" s="66"/>
      <c r="QUA498" s="28"/>
      <c r="QUB498" s="28"/>
      <c r="QUC498" s="28"/>
      <c r="QUD498" s="176"/>
      <c r="QUE498" s="195"/>
      <c r="QUF498" s="66"/>
      <c r="QUG498" s="28"/>
      <c r="QUH498" s="28"/>
      <c r="QUI498" s="28"/>
      <c r="QUJ498" s="176"/>
      <c r="QUK498" s="195"/>
      <c r="QUL498" s="66"/>
      <c r="QUM498" s="28"/>
      <c r="QUN498" s="28"/>
      <c r="QUO498" s="28"/>
      <c r="QUP498" s="176"/>
      <c r="QUQ498" s="195"/>
      <c r="QUR498" s="66"/>
      <c r="QUS498" s="28"/>
      <c r="QUT498" s="28"/>
      <c r="QUU498" s="28"/>
      <c r="QUV498" s="176"/>
      <c r="QUW498" s="195"/>
      <c r="QUX498" s="66"/>
      <c r="QUY498" s="28"/>
      <c r="QUZ498" s="28"/>
      <c r="QVA498" s="28"/>
      <c r="QVB498" s="176"/>
      <c r="QVC498" s="195"/>
      <c r="QVD498" s="66"/>
      <c r="QVE498" s="28"/>
      <c r="QVF498" s="28"/>
      <c r="QVG498" s="28"/>
      <c r="QVH498" s="176"/>
      <c r="QVI498" s="195"/>
      <c r="QVJ498" s="66"/>
      <c r="QVK498" s="28"/>
      <c r="QVL498" s="28"/>
      <c r="QVM498" s="28"/>
      <c r="QVN498" s="176"/>
      <c r="QVO498" s="195"/>
      <c r="QVP498" s="66"/>
      <c r="QVQ498" s="28"/>
      <c r="QVR498" s="28"/>
      <c r="QVS498" s="28"/>
      <c r="QVT498" s="176"/>
      <c r="QVU498" s="195"/>
      <c r="QVV498" s="66"/>
      <c r="QVW498" s="28"/>
      <c r="QVX498" s="28"/>
      <c r="QVY498" s="28"/>
      <c r="QVZ498" s="176"/>
      <c r="QWA498" s="195"/>
      <c r="QWB498" s="66"/>
      <c r="QWC498" s="28"/>
      <c r="QWD498" s="28"/>
      <c r="QWE498" s="28"/>
      <c r="QWF498" s="176"/>
      <c r="QWG498" s="195"/>
      <c r="QWH498" s="66"/>
      <c r="QWI498" s="28"/>
      <c r="QWJ498" s="28"/>
      <c r="QWK498" s="28"/>
      <c r="QWL498" s="176"/>
      <c r="QWM498" s="195"/>
      <c r="QWN498" s="66"/>
      <c r="QWO498" s="28"/>
      <c r="QWP498" s="28"/>
      <c r="QWQ498" s="28"/>
      <c r="QWR498" s="176"/>
      <c r="QWS498" s="195"/>
      <c r="QWT498" s="66"/>
      <c r="QWU498" s="28"/>
      <c r="QWV498" s="28"/>
      <c r="QWW498" s="28"/>
      <c r="QWX498" s="176"/>
      <c r="QWY498" s="195"/>
      <c r="QWZ498" s="66"/>
      <c r="QXA498" s="28"/>
      <c r="QXB498" s="28"/>
      <c r="QXC498" s="28"/>
      <c r="QXD498" s="176"/>
      <c r="QXE498" s="195"/>
      <c r="QXF498" s="66"/>
      <c r="QXG498" s="28"/>
      <c r="QXH498" s="28"/>
      <c r="QXI498" s="28"/>
      <c r="QXJ498" s="176"/>
      <c r="QXK498" s="195"/>
      <c r="QXL498" s="66"/>
      <c r="QXM498" s="28"/>
      <c r="QXN498" s="28"/>
      <c r="QXO498" s="28"/>
      <c r="QXP498" s="176"/>
      <c r="QXQ498" s="195"/>
      <c r="QXR498" s="66"/>
      <c r="QXS498" s="28"/>
      <c r="QXT498" s="28"/>
      <c r="QXU498" s="28"/>
      <c r="QXV498" s="176"/>
      <c r="QXW498" s="195"/>
      <c r="QXX498" s="66"/>
      <c r="QXY498" s="28"/>
      <c r="QXZ498" s="28"/>
      <c r="QYA498" s="28"/>
      <c r="QYB498" s="176"/>
      <c r="QYC498" s="195"/>
      <c r="QYD498" s="66"/>
      <c r="QYE498" s="28"/>
      <c r="QYF498" s="28"/>
      <c r="QYG498" s="28"/>
      <c r="QYH498" s="176"/>
      <c r="QYI498" s="195"/>
      <c r="QYJ498" s="66"/>
      <c r="QYK498" s="28"/>
      <c r="QYL498" s="28"/>
      <c r="QYM498" s="28"/>
      <c r="QYN498" s="176"/>
      <c r="QYO498" s="195"/>
      <c r="QYP498" s="66"/>
      <c r="QYQ498" s="28"/>
      <c r="QYR498" s="28"/>
      <c r="QYS498" s="28"/>
      <c r="QYT498" s="176"/>
      <c r="QYU498" s="195"/>
      <c r="QYV498" s="66"/>
      <c r="QYW498" s="28"/>
      <c r="QYX498" s="28"/>
      <c r="QYY498" s="28"/>
      <c r="QYZ498" s="176"/>
      <c r="QZA498" s="195"/>
      <c r="QZB498" s="66"/>
      <c r="QZC498" s="28"/>
      <c r="QZD498" s="28"/>
      <c r="QZE498" s="28"/>
      <c r="QZF498" s="176"/>
      <c r="QZG498" s="195"/>
      <c r="QZH498" s="66"/>
      <c r="QZI498" s="28"/>
      <c r="QZJ498" s="28"/>
      <c r="QZK498" s="28"/>
      <c r="QZL498" s="176"/>
      <c r="QZM498" s="195"/>
      <c r="QZN498" s="66"/>
      <c r="QZO498" s="28"/>
      <c r="QZP498" s="28"/>
      <c r="QZQ498" s="28"/>
      <c r="QZR498" s="176"/>
      <c r="QZS498" s="195"/>
      <c r="QZT498" s="66"/>
      <c r="QZU498" s="28"/>
      <c r="QZV498" s="28"/>
      <c r="QZW498" s="28"/>
      <c r="QZX498" s="176"/>
      <c r="QZY498" s="195"/>
      <c r="QZZ498" s="66"/>
      <c r="RAA498" s="28"/>
      <c r="RAB498" s="28"/>
      <c r="RAC498" s="28"/>
      <c r="RAD498" s="176"/>
      <c r="RAE498" s="195"/>
      <c r="RAF498" s="66"/>
      <c r="RAG498" s="28"/>
      <c r="RAH498" s="28"/>
      <c r="RAI498" s="28"/>
      <c r="RAJ498" s="176"/>
      <c r="RAK498" s="195"/>
      <c r="RAL498" s="66"/>
      <c r="RAM498" s="28"/>
      <c r="RAN498" s="28"/>
      <c r="RAO498" s="28"/>
      <c r="RAP498" s="176"/>
      <c r="RAQ498" s="195"/>
      <c r="RAR498" s="66"/>
      <c r="RAS498" s="28"/>
      <c r="RAT498" s="28"/>
      <c r="RAU498" s="28"/>
      <c r="RAV498" s="176"/>
      <c r="RAW498" s="195"/>
      <c r="RAX498" s="66"/>
      <c r="RAY498" s="28"/>
      <c r="RAZ498" s="28"/>
      <c r="RBA498" s="28"/>
      <c r="RBB498" s="176"/>
      <c r="RBC498" s="195"/>
      <c r="RBD498" s="66"/>
      <c r="RBE498" s="28"/>
      <c r="RBF498" s="28"/>
      <c r="RBG498" s="28"/>
      <c r="RBH498" s="176"/>
      <c r="RBI498" s="195"/>
      <c r="RBJ498" s="66"/>
      <c r="RBK498" s="28"/>
      <c r="RBL498" s="28"/>
      <c r="RBM498" s="28"/>
      <c r="RBN498" s="176"/>
      <c r="RBO498" s="195"/>
      <c r="RBP498" s="66"/>
      <c r="RBQ498" s="28"/>
      <c r="RBR498" s="28"/>
      <c r="RBS498" s="28"/>
      <c r="RBT498" s="176"/>
      <c r="RBU498" s="195"/>
      <c r="RBV498" s="66"/>
      <c r="RBW498" s="28"/>
      <c r="RBX498" s="28"/>
      <c r="RBY498" s="28"/>
      <c r="RBZ498" s="176"/>
      <c r="RCA498" s="195"/>
      <c r="RCB498" s="66"/>
      <c r="RCC498" s="28"/>
      <c r="RCD498" s="28"/>
      <c r="RCE498" s="28"/>
      <c r="RCF498" s="176"/>
      <c r="RCG498" s="195"/>
      <c r="RCH498" s="66"/>
      <c r="RCI498" s="28"/>
      <c r="RCJ498" s="28"/>
      <c r="RCK498" s="28"/>
      <c r="RCL498" s="176"/>
      <c r="RCM498" s="195"/>
      <c r="RCN498" s="66"/>
      <c r="RCO498" s="28"/>
      <c r="RCP498" s="28"/>
      <c r="RCQ498" s="28"/>
      <c r="RCR498" s="176"/>
      <c r="RCS498" s="195"/>
      <c r="RCT498" s="66"/>
      <c r="RCU498" s="28"/>
      <c r="RCV498" s="28"/>
      <c r="RCW498" s="28"/>
      <c r="RCX498" s="176"/>
      <c r="RCY498" s="195"/>
      <c r="RCZ498" s="66"/>
      <c r="RDA498" s="28"/>
      <c r="RDB498" s="28"/>
      <c r="RDC498" s="28"/>
      <c r="RDD498" s="176"/>
      <c r="RDE498" s="195"/>
      <c r="RDF498" s="66"/>
      <c r="RDG498" s="28"/>
      <c r="RDH498" s="28"/>
      <c r="RDI498" s="28"/>
      <c r="RDJ498" s="176"/>
      <c r="RDK498" s="195"/>
      <c r="RDL498" s="66"/>
      <c r="RDM498" s="28"/>
      <c r="RDN498" s="28"/>
      <c r="RDO498" s="28"/>
      <c r="RDP498" s="176"/>
      <c r="RDQ498" s="195"/>
      <c r="RDR498" s="66"/>
      <c r="RDS498" s="28"/>
      <c r="RDT498" s="28"/>
      <c r="RDU498" s="28"/>
      <c r="RDV498" s="176"/>
      <c r="RDW498" s="195"/>
      <c r="RDX498" s="66"/>
      <c r="RDY498" s="28"/>
      <c r="RDZ498" s="28"/>
      <c r="REA498" s="28"/>
      <c r="REB498" s="176"/>
      <c r="REC498" s="195"/>
      <c r="RED498" s="66"/>
      <c r="REE498" s="28"/>
      <c r="REF498" s="28"/>
      <c r="REG498" s="28"/>
      <c r="REH498" s="176"/>
      <c r="REI498" s="195"/>
      <c r="REJ498" s="66"/>
      <c r="REK498" s="28"/>
      <c r="REL498" s="28"/>
      <c r="REM498" s="28"/>
      <c r="REN498" s="176"/>
      <c r="REO498" s="195"/>
      <c r="REP498" s="66"/>
      <c r="REQ498" s="28"/>
      <c r="RER498" s="28"/>
      <c r="RES498" s="28"/>
      <c r="RET498" s="176"/>
      <c r="REU498" s="195"/>
      <c r="REV498" s="66"/>
      <c r="REW498" s="28"/>
      <c r="REX498" s="28"/>
      <c r="REY498" s="28"/>
      <c r="REZ498" s="176"/>
      <c r="RFA498" s="195"/>
      <c r="RFB498" s="66"/>
      <c r="RFC498" s="28"/>
      <c r="RFD498" s="28"/>
      <c r="RFE498" s="28"/>
      <c r="RFF498" s="176"/>
      <c r="RFG498" s="195"/>
      <c r="RFH498" s="66"/>
      <c r="RFI498" s="28"/>
      <c r="RFJ498" s="28"/>
      <c r="RFK498" s="28"/>
      <c r="RFL498" s="176"/>
      <c r="RFM498" s="195"/>
      <c r="RFN498" s="66"/>
      <c r="RFO498" s="28"/>
      <c r="RFP498" s="28"/>
      <c r="RFQ498" s="28"/>
      <c r="RFR498" s="176"/>
      <c r="RFS498" s="195"/>
      <c r="RFT498" s="66"/>
      <c r="RFU498" s="28"/>
      <c r="RFV498" s="28"/>
      <c r="RFW498" s="28"/>
      <c r="RFX498" s="176"/>
      <c r="RFY498" s="195"/>
      <c r="RFZ498" s="66"/>
      <c r="RGA498" s="28"/>
      <c r="RGB498" s="28"/>
      <c r="RGC498" s="28"/>
      <c r="RGD498" s="176"/>
      <c r="RGE498" s="195"/>
      <c r="RGF498" s="66"/>
      <c r="RGG498" s="28"/>
      <c r="RGH498" s="28"/>
      <c r="RGI498" s="28"/>
      <c r="RGJ498" s="176"/>
      <c r="RGK498" s="195"/>
      <c r="RGL498" s="66"/>
      <c r="RGM498" s="28"/>
      <c r="RGN498" s="28"/>
      <c r="RGO498" s="28"/>
      <c r="RGP498" s="176"/>
      <c r="RGQ498" s="195"/>
      <c r="RGR498" s="66"/>
      <c r="RGS498" s="28"/>
      <c r="RGT498" s="28"/>
      <c r="RGU498" s="28"/>
      <c r="RGV498" s="176"/>
      <c r="RGW498" s="195"/>
      <c r="RGX498" s="66"/>
      <c r="RGY498" s="28"/>
      <c r="RGZ498" s="28"/>
      <c r="RHA498" s="28"/>
      <c r="RHB498" s="176"/>
      <c r="RHC498" s="195"/>
      <c r="RHD498" s="66"/>
      <c r="RHE498" s="28"/>
      <c r="RHF498" s="28"/>
      <c r="RHG498" s="28"/>
      <c r="RHH498" s="176"/>
      <c r="RHI498" s="195"/>
      <c r="RHJ498" s="66"/>
      <c r="RHK498" s="28"/>
      <c r="RHL498" s="28"/>
      <c r="RHM498" s="28"/>
      <c r="RHN498" s="176"/>
      <c r="RHO498" s="195"/>
      <c r="RHP498" s="66"/>
      <c r="RHQ498" s="28"/>
      <c r="RHR498" s="28"/>
      <c r="RHS498" s="28"/>
      <c r="RHT498" s="176"/>
      <c r="RHU498" s="195"/>
      <c r="RHV498" s="66"/>
      <c r="RHW498" s="28"/>
      <c r="RHX498" s="28"/>
      <c r="RHY498" s="28"/>
      <c r="RHZ498" s="176"/>
      <c r="RIA498" s="195"/>
      <c r="RIB498" s="66"/>
      <c r="RIC498" s="28"/>
      <c r="RID498" s="28"/>
      <c r="RIE498" s="28"/>
      <c r="RIF498" s="176"/>
      <c r="RIG498" s="195"/>
      <c r="RIH498" s="66"/>
      <c r="RII498" s="28"/>
      <c r="RIJ498" s="28"/>
      <c r="RIK498" s="28"/>
      <c r="RIL498" s="176"/>
      <c r="RIM498" s="195"/>
      <c r="RIN498" s="66"/>
      <c r="RIO498" s="28"/>
      <c r="RIP498" s="28"/>
      <c r="RIQ498" s="28"/>
      <c r="RIR498" s="176"/>
      <c r="RIS498" s="195"/>
      <c r="RIT498" s="66"/>
      <c r="RIU498" s="28"/>
      <c r="RIV498" s="28"/>
      <c r="RIW498" s="28"/>
      <c r="RIX498" s="176"/>
      <c r="RIY498" s="195"/>
      <c r="RIZ498" s="66"/>
      <c r="RJA498" s="28"/>
      <c r="RJB498" s="28"/>
      <c r="RJC498" s="28"/>
      <c r="RJD498" s="176"/>
      <c r="RJE498" s="195"/>
      <c r="RJF498" s="66"/>
      <c r="RJG498" s="28"/>
      <c r="RJH498" s="28"/>
      <c r="RJI498" s="28"/>
      <c r="RJJ498" s="176"/>
      <c r="RJK498" s="195"/>
      <c r="RJL498" s="66"/>
      <c r="RJM498" s="28"/>
      <c r="RJN498" s="28"/>
      <c r="RJO498" s="28"/>
      <c r="RJP498" s="176"/>
      <c r="RJQ498" s="195"/>
      <c r="RJR498" s="66"/>
      <c r="RJS498" s="28"/>
      <c r="RJT498" s="28"/>
      <c r="RJU498" s="28"/>
      <c r="RJV498" s="176"/>
      <c r="RJW498" s="195"/>
      <c r="RJX498" s="66"/>
      <c r="RJY498" s="28"/>
      <c r="RJZ498" s="28"/>
      <c r="RKA498" s="28"/>
      <c r="RKB498" s="176"/>
      <c r="RKC498" s="195"/>
      <c r="RKD498" s="66"/>
      <c r="RKE498" s="28"/>
      <c r="RKF498" s="28"/>
      <c r="RKG498" s="28"/>
      <c r="RKH498" s="176"/>
      <c r="RKI498" s="195"/>
      <c r="RKJ498" s="66"/>
      <c r="RKK498" s="28"/>
      <c r="RKL498" s="28"/>
      <c r="RKM498" s="28"/>
      <c r="RKN498" s="176"/>
      <c r="RKO498" s="195"/>
      <c r="RKP498" s="66"/>
      <c r="RKQ498" s="28"/>
      <c r="RKR498" s="28"/>
      <c r="RKS498" s="28"/>
      <c r="RKT498" s="176"/>
      <c r="RKU498" s="195"/>
      <c r="RKV498" s="66"/>
      <c r="RKW498" s="28"/>
      <c r="RKX498" s="28"/>
      <c r="RKY498" s="28"/>
      <c r="RKZ498" s="176"/>
      <c r="RLA498" s="195"/>
      <c r="RLB498" s="66"/>
      <c r="RLC498" s="28"/>
      <c r="RLD498" s="28"/>
      <c r="RLE498" s="28"/>
      <c r="RLF498" s="176"/>
      <c r="RLG498" s="195"/>
      <c r="RLH498" s="66"/>
      <c r="RLI498" s="28"/>
      <c r="RLJ498" s="28"/>
      <c r="RLK498" s="28"/>
      <c r="RLL498" s="176"/>
      <c r="RLM498" s="195"/>
      <c r="RLN498" s="66"/>
      <c r="RLO498" s="28"/>
      <c r="RLP498" s="28"/>
      <c r="RLQ498" s="28"/>
      <c r="RLR498" s="176"/>
      <c r="RLS498" s="195"/>
      <c r="RLT498" s="66"/>
      <c r="RLU498" s="28"/>
      <c r="RLV498" s="28"/>
      <c r="RLW498" s="28"/>
      <c r="RLX498" s="176"/>
      <c r="RLY498" s="195"/>
      <c r="RLZ498" s="66"/>
      <c r="RMA498" s="28"/>
      <c r="RMB498" s="28"/>
      <c r="RMC498" s="28"/>
      <c r="RMD498" s="176"/>
      <c r="RME498" s="195"/>
      <c r="RMF498" s="66"/>
      <c r="RMG498" s="28"/>
      <c r="RMH498" s="28"/>
      <c r="RMI498" s="28"/>
      <c r="RMJ498" s="176"/>
      <c r="RMK498" s="195"/>
      <c r="RML498" s="66"/>
      <c r="RMM498" s="28"/>
      <c r="RMN498" s="28"/>
      <c r="RMO498" s="28"/>
      <c r="RMP498" s="176"/>
      <c r="RMQ498" s="195"/>
      <c r="RMR498" s="66"/>
      <c r="RMS498" s="28"/>
      <c r="RMT498" s="28"/>
      <c r="RMU498" s="28"/>
      <c r="RMV498" s="176"/>
      <c r="RMW498" s="195"/>
      <c r="RMX498" s="66"/>
      <c r="RMY498" s="28"/>
      <c r="RMZ498" s="28"/>
      <c r="RNA498" s="28"/>
      <c r="RNB498" s="176"/>
      <c r="RNC498" s="195"/>
      <c r="RND498" s="66"/>
      <c r="RNE498" s="28"/>
      <c r="RNF498" s="28"/>
      <c r="RNG498" s="28"/>
      <c r="RNH498" s="176"/>
      <c r="RNI498" s="195"/>
      <c r="RNJ498" s="66"/>
      <c r="RNK498" s="28"/>
      <c r="RNL498" s="28"/>
      <c r="RNM498" s="28"/>
      <c r="RNN498" s="176"/>
      <c r="RNO498" s="195"/>
      <c r="RNP498" s="66"/>
      <c r="RNQ498" s="28"/>
      <c r="RNR498" s="28"/>
      <c r="RNS498" s="28"/>
      <c r="RNT498" s="176"/>
      <c r="RNU498" s="195"/>
      <c r="RNV498" s="66"/>
      <c r="RNW498" s="28"/>
      <c r="RNX498" s="28"/>
      <c r="RNY498" s="28"/>
      <c r="RNZ498" s="176"/>
      <c r="ROA498" s="195"/>
      <c r="ROB498" s="66"/>
      <c r="ROC498" s="28"/>
      <c r="ROD498" s="28"/>
      <c r="ROE498" s="28"/>
      <c r="ROF498" s="176"/>
      <c r="ROG498" s="195"/>
      <c r="ROH498" s="66"/>
      <c r="ROI498" s="28"/>
      <c r="ROJ498" s="28"/>
      <c r="ROK498" s="28"/>
      <c r="ROL498" s="176"/>
      <c r="ROM498" s="195"/>
      <c r="RON498" s="66"/>
      <c r="ROO498" s="28"/>
      <c r="ROP498" s="28"/>
      <c r="ROQ498" s="28"/>
      <c r="ROR498" s="176"/>
      <c r="ROS498" s="195"/>
      <c r="ROT498" s="66"/>
      <c r="ROU498" s="28"/>
      <c r="ROV498" s="28"/>
      <c r="ROW498" s="28"/>
      <c r="ROX498" s="176"/>
      <c r="ROY498" s="195"/>
      <c r="ROZ498" s="66"/>
      <c r="RPA498" s="28"/>
      <c r="RPB498" s="28"/>
      <c r="RPC498" s="28"/>
      <c r="RPD498" s="176"/>
      <c r="RPE498" s="195"/>
      <c r="RPF498" s="66"/>
      <c r="RPG498" s="28"/>
      <c r="RPH498" s="28"/>
      <c r="RPI498" s="28"/>
      <c r="RPJ498" s="176"/>
      <c r="RPK498" s="195"/>
      <c r="RPL498" s="66"/>
      <c r="RPM498" s="28"/>
      <c r="RPN498" s="28"/>
      <c r="RPO498" s="28"/>
      <c r="RPP498" s="176"/>
      <c r="RPQ498" s="195"/>
      <c r="RPR498" s="66"/>
      <c r="RPS498" s="28"/>
      <c r="RPT498" s="28"/>
      <c r="RPU498" s="28"/>
      <c r="RPV498" s="176"/>
      <c r="RPW498" s="195"/>
      <c r="RPX498" s="66"/>
      <c r="RPY498" s="28"/>
      <c r="RPZ498" s="28"/>
      <c r="RQA498" s="28"/>
      <c r="RQB498" s="176"/>
      <c r="RQC498" s="195"/>
      <c r="RQD498" s="66"/>
      <c r="RQE498" s="28"/>
      <c r="RQF498" s="28"/>
      <c r="RQG498" s="28"/>
      <c r="RQH498" s="176"/>
      <c r="RQI498" s="195"/>
      <c r="RQJ498" s="66"/>
      <c r="RQK498" s="28"/>
      <c r="RQL498" s="28"/>
      <c r="RQM498" s="28"/>
      <c r="RQN498" s="176"/>
      <c r="RQO498" s="195"/>
      <c r="RQP498" s="66"/>
      <c r="RQQ498" s="28"/>
      <c r="RQR498" s="28"/>
      <c r="RQS498" s="28"/>
      <c r="RQT498" s="176"/>
      <c r="RQU498" s="195"/>
      <c r="RQV498" s="66"/>
      <c r="RQW498" s="28"/>
      <c r="RQX498" s="28"/>
      <c r="RQY498" s="28"/>
      <c r="RQZ498" s="176"/>
      <c r="RRA498" s="195"/>
      <c r="RRB498" s="66"/>
      <c r="RRC498" s="28"/>
      <c r="RRD498" s="28"/>
      <c r="RRE498" s="28"/>
      <c r="RRF498" s="176"/>
      <c r="RRG498" s="195"/>
      <c r="RRH498" s="66"/>
      <c r="RRI498" s="28"/>
      <c r="RRJ498" s="28"/>
      <c r="RRK498" s="28"/>
      <c r="RRL498" s="176"/>
      <c r="RRM498" s="195"/>
      <c r="RRN498" s="66"/>
      <c r="RRO498" s="28"/>
      <c r="RRP498" s="28"/>
      <c r="RRQ498" s="28"/>
      <c r="RRR498" s="176"/>
      <c r="RRS498" s="195"/>
      <c r="RRT498" s="66"/>
      <c r="RRU498" s="28"/>
      <c r="RRV498" s="28"/>
      <c r="RRW498" s="28"/>
      <c r="RRX498" s="176"/>
      <c r="RRY498" s="195"/>
      <c r="RRZ498" s="66"/>
      <c r="RSA498" s="28"/>
      <c r="RSB498" s="28"/>
      <c r="RSC498" s="28"/>
      <c r="RSD498" s="176"/>
      <c r="RSE498" s="195"/>
      <c r="RSF498" s="66"/>
      <c r="RSG498" s="28"/>
      <c r="RSH498" s="28"/>
      <c r="RSI498" s="28"/>
      <c r="RSJ498" s="176"/>
      <c r="RSK498" s="195"/>
      <c r="RSL498" s="66"/>
      <c r="RSM498" s="28"/>
      <c r="RSN498" s="28"/>
      <c r="RSO498" s="28"/>
      <c r="RSP498" s="176"/>
      <c r="RSQ498" s="195"/>
      <c r="RSR498" s="66"/>
      <c r="RSS498" s="28"/>
      <c r="RST498" s="28"/>
      <c r="RSU498" s="28"/>
      <c r="RSV498" s="176"/>
      <c r="RSW498" s="195"/>
      <c r="RSX498" s="66"/>
      <c r="RSY498" s="28"/>
      <c r="RSZ498" s="28"/>
      <c r="RTA498" s="28"/>
      <c r="RTB498" s="176"/>
      <c r="RTC498" s="195"/>
      <c r="RTD498" s="66"/>
      <c r="RTE498" s="28"/>
      <c r="RTF498" s="28"/>
      <c r="RTG498" s="28"/>
      <c r="RTH498" s="176"/>
      <c r="RTI498" s="195"/>
      <c r="RTJ498" s="66"/>
      <c r="RTK498" s="28"/>
      <c r="RTL498" s="28"/>
      <c r="RTM498" s="28"/>
      <c r="RTN498" s="176"/>
      <c r="RTO498" s="195"/>
      <c r="RTP498" s="66"/>
      <c r="RTQ498" s="28"/>
      <c r="RTR498" s="28"/>
      <c r="RTS498" s="28"/>
      <c r="RTT498" s="176"/>
      <c r="RTU498" s="195"/>
      <c r="RTV498" s="66"/>
      <c r="RTW498" s="28"/>
      <c r="RTX498" s="28"/>
      <c r="RTY498" s="28"/>
      <c r="RTZ498" s="176"/>
      <c r="RUA498" s="195"/>
      <c r="RUB498" s="66"/>
      <c r="RUC498" s="28"/>
      <c r="RUD498" s="28"/>
      <c r="RUE498" s="28"/>
      <c r="RUF498" s="176"/>
      <c r="RUG498" s="195"/>
      <c r="RUH498" s="66"/>
      <c r="RUI498" s="28"/>
      <c r="RUJ498" s="28"/>
      <c r="RUK498" s="28"/>
      <c r="RUL498" s="176"/>
      <c r="RUM498" s="195"/>
      <c r="RUN498" s="66"/>
      <c r="RUO498" s="28"/>
      <c r="RUP498" s="28"/>
      <c r="RUQ498" s="28"/>
      <c r="RUR498" s="176"/>
      <c r="RUS498" s="195"/>
      <c r="RUT498" s="66"/>
      <c r="RUU498" s="28"/>
      <c r="RUV498" s="28"/>
      <c r="RUW498" s="28"/>
      <c r="RUX498" s="176"/>
      <c r="RUY498" s="195"/>
      <c r="RUZ498" s="66"/>
      <c r="RVA498" s="28"/>
      <c r="RVB498" s="28"/>
      <c r="RVC498" s="28"/>
      <c r="RVD498" s="176"/>
      <c r="RVE498" s="195"/>
      <c r="RVF498" s="66"/>
      <c r="RVG498" s="28"/>
      <c r="RVH498" s="28"/>
      <c r="RVI498" s="28"/>
      <c r="RVJ498" s="176"/>
      <c r="RVK498" s="195"/>
      <c r="RVL498" s="66"/>
      <c r="RVM498" s="28"/>
      <c r="RVN498" s="28"/>
      <c r="RVO498" s="28"/>
      <c r="RVP498" s="176"/>
      <c r="RVQ498" s="195"/>
      <c r="RVR498" s="66"/>
      <c r="RVS498" s="28"/>
      <c r="RVT498" s="28"/>
      <c r="RVU498" s="28"/>
      <c r="RVV498" s="176"/>
      <c r="RVW498" s="195"/>
      <c r="RVX498" s="66"/>
      <c r="RVY498" s="28"/>
      <c r="RVZ498" s="28"/>
      <c r="RWA498" s="28"/>
      <c r="RWB498" s="176"/>
      <c r="RWC498" s="195"/>
      <c r="RWD498" s="66"/>
      <c r="RWE498" s="28"/>
      <c r="RWF498" s="28"/>
      <c r="RWG498" s="28"/>
      <c r="RWH498" s="176"/>
      <c r="RWI498" s="195"/>
      <c r="RWJ498" s="66"/>
      <c r="RWK498" s="28"/>
      <c r="RWL498" s="28"/>
      <c r="RWM498" s="28"/>
      <c r="RWN498" s="176"/>
      <c r="RWO498" s="195"/>
      <c r="RWP498" s="66"/>
      <c r="RWQ498" s="28"/>
      <c r="RWR498" s="28"/>
      <c r="RWS498" s="28"/>
      <c r="RWT498" s="176"/>
      <c r="RWU498" s="195"/>
      <c r="RWV498" s="66"/>
      <c r="RWW498" s="28"/>
      <c r="RWX498" s="28"/>
      <c r="RWY498" s="28"/>
      <c r="RWZ498" s="176"/>
      <c r="RXA498" s="195"/>
      <c r="RXB498" s="66"/>
      <c r="RXC498" s="28"/>
      <c r="RXD498" s="28"/>
      <c r="RXE498" s="28"/>
      <c r="RXF498" s="176"/>
      <c r="RXG498" s="195"/>
      <c r="RXH498" s="66"/>
      <c r="RXI498" s="28"/>
      <c r="RXJ498" s="28"/>
      <c r="RXK498" s="28"/>
      <c r="RXL498" s="176"/>
      <c r="RXM498" s="195"/>
      <c r="RXN498" s="66"/>
      <c r="RXO498" s="28"/>
      <c r="RXP498" s="28"/>
      <c r="RXQ498" s="28"/>
      <c r="RXR498" s="176"/>
      <c r="RXS498" s="195"/>
      <c r="RXT498" s="66"/>
      <c r="RXU498" s="28"/>
      <c r="RXV498" s="28"/>
      <c r="RXW498" s="28"/>
      <c r="RXX498" s="176"/>
      <c r="RXY498" s="195"/>
      <c r="RXZ498" s="66"/>
      <c r="RYA498" s="28"/>
      <c r="RYB498" s="28"/>
      <c r="RYC498" s="28"/>
      <c r="RYD498" s="176"/>
      <c r="RYE498" s="195"/>
      <c r="RYF498" s="66"/>
      <c r="RYG498" s="28"/>
      <c r="RYH498" s="28"/>
      <c r="RYI498" s="28"/>
      <c r="RYJ498" s="176"/>
      <c r="RYK498" s="195"/>
      <c r="RYL498" s="66"/>
      <c r="RYM498" s="28"/>
      <c r="RYN498" s="28"/>
      <c r="RYO498" s="28"/>
      <c r="RYP498" s="176"/>
      <c r="RYQ498" s="195"/>
      <c r="RYR498" s="66"/>
      <c r="RYS498" s="28"/>
      <c r="RYT498" s="28"/>
      <c r="RYU498" s="28"/>
      <c r="RYV498" s="176"/>
      <c r="RYW498" s="195"/>
      <c r="RYX498" s="66"/>
      <c r="RYY498" s="28"/>
      <c r="RYZ498" s="28"/>
      <c r="RZA498" s="28"/>
      <c r="RZB498" s="176"/>
      <c r="RZC498" s="195"/>
      <c r="RZD498" s="66"/>
      <c r="RZE498" s="28"/>
      <c r="RZF498" s="28"/>
      <c r="RZG498" s="28"/>
      <c r="RZH498" s="176"/>
      <c r="RZI498" s="195"/>
      <c r="RZJ498" s="66"/>
      <c r="RZK498" s="28"/>
      <c r="RZL498" s="28"/>
      <c r="RZM498" s="28"/>
      <c r="RZN498" s="176"/>
      <c r="RZO498" s="195"/>
      <c r="RZP498" s="66"/>
      <c r="RZQ498" s="28"/>
      <c r="RZR498" s="28"/>
      <c r="RZS498" s="28"/>
      <c r="RZT498" s="176"/>
      <c r="RZU498" s="195"/>
      <c r="RZV498" s="66"/>
      <c r="RZW498" s="28"/>
      <c r="RZX498" s="28"/>
      <c r="RZY498" s="28"/>
      <c r="RZZ498" s="176"/>
      <c r="SAA498" s="195"/>
      <c r="SAB498" s="66"/>
      <c r="SAC498" s="28"/>
      <c r="SAD498" s="28"/>
      <c r="SAE498" s="28"/>
      <c r="SAF498" s="176"/>
      <c r="SAG498" s="195"/>
      <c r="SAH498" s="66"/>
      <c r="SAI498" s="28"/>
      <c r="SAJ498" s="28"/>
      <c r="SAK498" s="28"/>
      <c r="SAL498" s="176"/>
      <c r="SAM498" s="195"/>
      <c r="SAN498" s="66"/>
      <c r="SAO498" s="28"/>
      <c r="SAP498" s="28"/>
      <c r="SAQ498" s="28"/>
      <c r="SAR498" s="176"/>
      <c r="SAS498" s="195"/>
      <c r="SAT498" s="66"/>
      <c r="SAU498" s="28"/>
      <c r="SAV498" s="28"/>
      <c r="SAW498" s="28"/>
      <c r="SAX498" s="176"/>
      <c r="SAY498" s="195"/>
      <c r="SAZ498" s="66"/>
      <c r="SBA498" s="28"/>
      <c r="SBB498" s="28"/>
      <c r="SBC498" s="28"/>
      <c r="SBD498" s="176"/>
      <c r="SBE498" s="195"/>
      <c r="SBF498" s="66"/>
      <c r="SBG498" s="28"/>
      <c r="SBH498" s="28"/>
      <c r="SBI498" s="28"/>
      <c r="SBJ498" s="176"/>
      <c r="SBK498" s="195"/>
      <c r="SBL498" s="66"/>
      <c r="SBM498" s="28"/>
      <c r="SBN498" s="28"/>
      <c r="SBO498" s="28"/>
      <c r="SBP498" s="176"/>
      <c r="SBQ498" s="195"/>
      <c r="SBR498" s="66"/>
      <c r="SBS498" s="28"/>
      <c r="SBT498" s="28"/>
      <c r="SBU498" s="28"/>
      <c r="SBV498" s="176"/>
      <c r="SBW498" s="195"/>
      <c r="SBX498" s="66"/>
      <c r="SBY498" s="28"/>
      <c r="SBZ498" s="28"/>
      <c r="SCA498" s="28"/>
      <c r="SCB498" s="176"/>
      <c r="SCC498" s="195"/>
      <c r="SCD498" s="66"/>
      <c r="SCE498" s="28"/>
      <c r="SCF498" s="28"/>
      <c r="SCG498" s="28"/>
      <c r="SCH498" s="176"/>
      <c r="SCI498" s="195"/>
      <c r="SCJ498" s="66"/>
      <c r="SCK498" s="28"/>
      <c r="SCL498" s="28"/>
      <c r="SCM498" s="28"/>
      <c r="SCN498" s="176"/>
      <c r="SCO498" s="195"/>
      <c r="SCP498" s="66"/>
      <c r="SCQ498" s="28"/>
      <c r="SCR498" s="28"/>
      <c r="SCS498" s="28"/>
      <c r="SCT498" s="176"/>
      <c r="SCU498" s="195"/>
      <c r="SCV498" s="66"/>
      <c r="SCW498" s="28"/>
      <c r="SCX498" s="28"/>
      <c r="SCY498" s="28"/>
      <c r="SCZ498" s="176"/>
      <c r="SDA498" s="195"/>
      <c r="SDB498" s="66"/>
      <c r="SDC498" s="28"/>
      <c r="SDD498" s="28"/>
      <c r="SDE498" s="28"/>
      <c r="SDF498" s="176"/>
      <c r="SDG498" s="195"/>
      <c r="SDH498" s="66"/>
      <c r="SDI498" s="28"/>
      <c r="SDJ498" s="28"/>
      <c r="SDK498" s="28"/>
      <c r="SDL498" s="176"/>
      <c r="SDM498" s="195"/>
      <c r="SDN498" s="66"/>
      <c r="SDO498" s="28"/>
      <c r="SDP498" s="28"/>
      <c r="SDQ498" s="28"/>
      <c r="SDR498" s="176"/>
      <c r="SDS498" s="195"/>
      <c r="SDT498" s="66"/>
      <c r="SDU498" s="28"/>
      <c r="SDV498" s="28"/>
      <c r="SDW498" s="28"/>
      <c r="SDX498" s="176"/>
      <c r="SDY498" s="195"/>
      <c r="SDZ498" s="66"/>
      <c r="SEA498" s="28"/>
      <c r="SEB498" s="28"/>
      <c r="SEC498" s="28"/>
      <c r="SED498" s="176"/>
      <c r="SEE498" s="195"/>
      <c r="SEF498" s="66"/>
      <c r="SEG498" s="28"/>
      <c r="SEH498" s="28"/>
      <c r="SEI498" s="28"/>
      <c r="SEJ498" s="176"/>
      <c r="SEK498" s="195"/>
      <c r="SEL498" s="66"/>
      <c r="SEM498" s="28"/>
      <c r="SEN498" s="28"/>
      <c r="SEO498" s="28"/>
      <c r="SEP498" s="176"/>
      <c r="SEQ498" s="195"/>
      <c r="SER498" s="66"/>
      <c r="SES498" s="28"/>
      <c r="SET498" s="28"/>
      <c r="SEU498" s="28"/>
      <c r="SEV498" s="176"/>
      <c r="SEW498" s="195"/>
      <c r="SEX498" s="66"/>
      <c r="SEY498" s="28"/>
      <c r="SEZ498" s="28"/>
      <c r="SFA498" s="28"/>
      <c r="SFB498" s="176"/>
      <c r="SFC498" s="195"/>
      <c r="SFD498" s="66"/>
      <c r="SFE498" s="28"/>
      <c r="SFF498" s="28"/>
      <c r="SFG498" s="28"/>
      <c r="SFH498" s="176"/>
      <c r="SFI498" s="195"/>
      <c r="SFJ498" s="66"/>
      <c r="SFK498" s="28"/>
      <c r="SFL498" s="28"/>
      <c r="SFM498" s="28"/>
      <c r="SFN498" s="176"/>
      <c r="SFO498" s="195"/>
      <c r="SFP498" s="66"/>
      <c r="SFQ498" s="28"/>
      <c r="SFR498" s="28"/>
      <c r="SFS498" s="28"/>
      <c r="SFT498" s="176"/>
      <c r="SFU498" s="195"/>
      <c r="SFV498" s="66"/>
      <c r="SFW498" s="28"/>
      <c r="SFX498" s="28"/>
      <c r="SFY498" s="28"/>
      <c r="SFZ498" s="176"/>
      <c r="SGA498" s="195"/>
      <c r="SGB498" s="66"/>
      <c r="SGC498" s="28"/>
      <c r="SGD498" s="28"/>
      <c r="SGE498" s="28"/>
      <c r="SGF498" s="176"/>
      <c r="SGG498" s="195"/>
      <c r="SGH498" s="66"/>
      <c r="SGI498" s="28"/>
      <c r="SGJ498" s="28"/>
      <c r="SGK498" s="28"/>
      <c r="SGL498" s="176"/>
      <c r="SGM498" s="195"/>
      <c r="SGN498" s="66"/>
      <c r="SGO498" s="28"/>
      <c r="SGP498" s="28"/>
      <c r="SGQ498" s="28"/>
      <c r="SGR498" s="176"/>
      <c r="SGS498" s="195"/>
      <c r="SGT498" s="66"/>
      <c r="SGU498" s="28"/>
      <c r="SGV498" s="28"/>
      <c r="SGW498" s="28"/>
      <c r="SGX498" s="176"/>
      <c r="SGY498" s="195"/>
      <c r="SGZ498" s="66"/>
      <c r="SHA498" s="28"/>
      <c r="SHB498" s="28"/>
      <c r="SHC498" s="28"/>
      <c r="SHD498" s="176"/>
      <c r="SHE498" s="195"/>
      <c r="SHF498" s="66"/>
      <c r="SHG498" s="28"/>
      <c r="SHH498" s="28"/>
      <c r="SHI498" s="28"/>
      <c r="SHJ498" s="176"/>
      <c r="SHK498" s="195"/>
      <c r="SHL498" s="66"/>
      <c r="SHM498" s="28"/>
      <c r="SHN498" s="28"/>
      <c r="SHO498" s="28"/>
      <c r="SHP498" s="176"/>
      <c r="SHQ498" s="195"/>
      <c r="SHR498" s="66"/>
      <c r="SHS498" s="28"/>
      <c r="SHT498" s="28"/>
      <c r="SHU498" s="28"/>
      <c r="SHV498" s="176"/>
      <c r="SHW498" s="195"/>
      <c r="SHX498" s="66"/>
      <c r="SHY498" s="28"/>
      <c r="SHZ498" s="28"/>
      <c r="SIA498" s="28"/>
      <c r="SIB498" s="176"/>
      <c r="SIC498" s="195"/>
      <c r="SID498" s="66"/>
      <c r="SIE498" s="28"/>
      <c r="SIF498" s="28"/>
      <c r="SIG498" s="28"/>
      <c r="SIH498" s="176"/>
      <c r="SII498" s="195"/>
      <c r="SIJ498" s="66"/>
      <c r="SIK498" s="28"/>
      <c r="SIL498" s="28"/>
      <c r="SIM498" s="28"/>
      <c r="SIN498" s="176"/>
      <c r="SIO498" s="195"/>
      <c r="SIP498" s="66"/>
      <c r="SIQ498" s="28"/>
      <c r="SIR498" s="28"/>
      <c r="SIS498" s="28"/>
      <c r="SIT498" s="176"/>
      <c r="SIU498" s="195"/>
      <c r="SIV498" s="66"/>
      <c r="SIW498" s="28"/>
      <c r="SIX498" s="28"/>
      <c r="SIY498" s="28"/>
      <c r="SIZ498" s="176"/>
      <c r="SJA498" s="195"/>
      <c r="SJB498" s="66"/>
      <c r="SJC498" s="28"/>
      <c r="SJD498" s="28"/>
      <c r="SJE498" s="28"/>
      <c r="SJF498" s="176"/>
      <c r="SJG498" s="195"/>
      <c r="SJH498" s="66"/>
      <c r="SJI498" s="28"/>
      <c r="SJJ498" s="28"/>
      <c r="SJK498" s="28"/>
      <c r="SJL498" s="176"/>
      <c r="SJM498" s="195"/>
      <c r="SJN498" s="66"/>
      <c r="SJO498" s="28"/>
      <c r="SJP498" s="28"/>
      <c r="SJQ498" s="28"/>
      <c r="SJR498" s="176"/>
      <c r="SJS498" s="195"/>
      <c r="SJT498" s="66"/>
      <c r="SJU498" s="28"/>
      <c r="SJV498" s="28"/>
      <c r="SJW498" s="28"/>
      <c r="SJX498" s="176"/>
      <c r="SJY498" s="195"/>
      <c r="SJZ498" s="66"/>
      <c r="SKA498" s="28"/>
      <c r="SKB498" s="28"/>
      <c r="SKC498" s="28"/>
      <c r="SKD498" s="176"/>
      <c r="SKE498" s="195"/>
      <c r="SKF498" s="66"/>
      <c r="SKG498" s="28"/>
      <c r="SKH498" s="28"/>
      <c r="SKI498" s="28"/>
      <c r="SKJ498" s="176"/>
      <c r="SKK498" s="195"/>
      <c r="SKL498" s="66"/>
      <c r="SKM498" s="28"/>
      <c r="SKN498" s="28"/>
      <c r="SKO498" s="28"/>
      <c r="SKP498" s="176"/>
      <c r="SKQ498" s="195"/>
      <c r="SKR498" s="66"/>
      <c r="SKS498" s="28"/>
      <c r="SKT498" s="28"/>
      <c r="SKU498" s="28"/>
      <c r="SKV498" s="176"/>
      <c r="SKW498" s="195"/>
      <c r="SKX498" s="66"/>
      <c r="SKY498" s="28"/>
      <c r="SKZ498" s="28"/>
      <c r="SLA498" s="28"/>
      <c r="SLB498" s="176"/>
      <c r="SLC498" s="195"/>
      <c r="SLD498" s="66"/>
      <c r="SLE498" s="28"/>
      <c r="SLF498" s="28"/>
      <c r="SLG498" s="28"/>
      <c r="SLH498" s="176"/>
      <c r="SLI498" s="195"/>
      <c r="SLJ498" s="66"/>
      <c r="SLK498" s="28"/>
      <c r="SLL498" s="28"/>
      <c r="SLM498" s="28"/>
      <c r="SLN498" s="176"/>
      <c r="SLO498" s="195"/>
      <c r="SLP498" s="66"/>
      <c r="SLQ498" s="28"/>
      <c r="SLR498" s="28"/>
      <c r="SLS498" s="28"/>
      <c r="SLT498" s="176"/>
      <c r="SLU498" s="195"/>
      <c r="SLV498" s="66"/>
      <c r="SLW498" s="28"/>
      <c r="SLX498" s="28"/>
      <c r="SLY498" s="28"/>
      <c r="SLZ498" s="176"/>
      <c r="SMA498" s="195"/>
      <c r="SMB498" s="66"/>
      <c r="SMC498" s="28"/>
      <c r="SMD498" s="28"/>
      <c r="SME498" s="28"/>
      <c r="SMF498" s="176"/>
      <c r="SMG498" s="195"/>
      <c r="SMH498" s="66"/>
      <c r="SMI498" s="28"/>
      <c r="SMJ498" s="28"/>
      <c r="SMK498" s="28"/>
      <c r="SML498" s="176"/>
      <c r="SMM498" s="195"/>
      <c r="SMN498" s="66"/>
      <c r="SMO498" s="28"/>
      <c r="SMP498" s="28"/>
      <c r="SMQ498" s="28"/>
      <c r="SMR498" s="176"/>
      <c r="SMS498" s="195"/>
      <c r="SMT498" s="66"/>
      <c r="SMU498" s="28"/>
      <c r="SMV498" s="28"/>
      <c r="SMW498" s="28"/>
      <c r="SMX498" s="176"/>
      <c r="SMY498" s="195"/>
      <c r="SMZ498" s="66"/>
      <c r="SNA498" s="28"/>
      <c r="SNB498" s="28"/>
      <c r="SNC498" s="28"/>
      <c r="SND498" s="176"/>
      <c r="SNE498" s="195"/>
      <c r="SNF498" s="66"/>
      <c r="SNG498" s="28"/>
      <c r="SNH498" s="28"/>
      <c r="SNI498" s="28"/>
      <c r="SNJ498" s="176"/>
      <c r="SNK498" s="195"/>
      <c r="SNL498" s="66"/>
      <c r="SNM498" s="28"/>
      <c r="SNN498" s="28"/>
      <c r="SNO498" s="28"/>
      <c r="SNP498" s="176"/>
      <c r="SNQ498" s="195"/>
      <c r="SNR498" s="66"/>
      <c r="SNS498" s="28"/>
      <c r="SNT498" s="28"/>
      <c r="SNU498" s="28"/>
      <c r="SNV498" s="176"/>
      <c r="SNW498" s="195"/>
      <c r="SNX498" s="66"/>
      <c r="SNY498" s="28"/>
      <c r="SNZ498" s="28"/>
      <c r="SOA498" s="28"/>
      <c r="SOB498" s="176"/>
      <c r="SOC498" s="195"/>
      <c r="SOD498" s="66"/>
      <c r="SOE498" s="28"/>
      <c r="SOF498" s="28"/>
      <c r="SOG498" s="28"/>
      <c r="SOH498" s="176"/>
      <c r="SOI498" s="195"/>
      <c r="SOJ498" s="66"/>
      <c r="SOK498" s="28"/>
      <c r="SOL498" s="28"/>
      <c r="SOM498" s="28"/>
      <c r="SON498" s="176"/>
      <c r="SOO498" s="195"/>
      <c r="SOP498" s="66"/>
      <c r="SOQ498" s="28"/>
      <c r="SOR498" s="28"/>
      <c r="SOS498" s="28"/>
      <c r="SOT498" s="176"/>
      <c r="SOU498" s="195"/>
      <c r="SOV498" s="66"/>
      <c r="SOW498" s="28"/>
      <c r="SOX498" s="28"/>
      <c r="SOY498" s="28"/>
      <c r="SOZ498" s="176"/>
      <c r="SPA498" s="195"/>
      <c r="SPB498" s="66"/>
      <c r="SPC498" s="28"/>
      <c r="SPD498" s="28"/>
      <c r="SPE498" s="28"/>
      <c r="SPF498" s="176"/>
      <c r="SPG498" s="195"/>
      <c r="SPH498" s="66"/>
      <c r="SPI498" s="28"/>
      <c r="SPJ498" s="28"/>
      <c r="SPK498" s="28"/>
      <c r="SPL498" s="176"/>
      <c r="SPM498" s="195"/>
      <c r="SPN498" s="66"/>
      <c r="SPO498" s="28"/>
      <c r="SPP498" s="28"/>
      <c r="SPQ498" s="28"/>
      <c r="SPR498" s="176"/>
      <c r="SPS498" s="195"/>
      <c r="SPT498" s="66"/>
      <c r="SPU498" s="28"/>
      <c r="SPV498" s="28"/>
      <c r="SPW498" s="28"/>
      <c r="SPX498" s="176"/>
      <c r="SPY498" s="195"/>
      <c r="SPZ498" s="66"/>
      <c r="SQA498" s="28"/>
      <c r="SQB498" s="28"/>
      <c r="SQC498" s="28"/>
      <c r="SQD498" s="176"/>
      <c r="SQE498" s="195"/>
      <c r="SQF498" s="66"/>
      <c r="SQG498" s="28"/>
      <c r="SQH498" s="28"/>
      <c r="SQI498" s="28"/>
      <c r="SQJ498" s="176"/>
      <c r="SQK498" s="195"/>
      <c r="SQL498" s="66"/>
      <c r="SQM498" s="28"/>
      <c r="SQN498" s="28"/>
      <c r="SQO498" s="28"/>
      <c r="SQP498" s="176"/>
      <c r="SQQ498" s="195"/>
      <c r="SQR498" s="66"/>
      <c r="SQS498" s="28"/>
      <c r="SQT498" s="28"/>
      <c r="SQU498" s="28"/>
      <c r="SQV498" s="176"/>
      <c r="SQW498" s="195"/>
      <c r="SQX498" s="66"/>
      <c r="SQY498" s="28"/>
      <c r="SQZ498" s="28"/>
      <c r="SRA498" s="28"/>
      <c r="SRB498" s="176"/>
      <c r="SRC498" s="195"/>
      <c r="SRD498" s="66"/>
      <c r="SRE498" s="28"/>
      <c r="SRF498" s="28"/>
      <c r="SRG498" s="28"/>
      <c r="SRH498" s="176"/>
      <c r="SRI498" s="195"/>
      <c r="SRJ498" s="66"/>
      <c r="SRK498" s="28"/>
      <c r="SRL498" s="28"/>
      <c r="SRM498" s="28"/>
      <c r="SRN498" s="176"/>
      <c r="SRO498" s="195"/>
      <c r="SRP498" s="66"/>
      <c r="SRQ498" s="28"/>
      <c r="SRR498" s="28"/>
      <c r="SRS498" s="28"/>
      <c r="SRT498" s="176"/>
      <c r="SRU498" s="195"/>
      <c r="SRV498" s="66"/>
      <c r="SRW498" s="28"/>
      <c r="SRX498" s="28"/>
      <c r="SRY498" s="28"/>
      <c r="SRZ498" s="176"/>
      <c r="SSA498" s="195"/>
      <c r="SSB498" s="66"/>
      <c r="SSC498" s="28"/>
      <c r="SSD498" s="28"/>
      <c r="SSE498" s="28"/>
      <c r="SSF498" s="176"/>
      <c r="SSG498" s="195"/>
      <c r="SSH498" s="66"/>
      <c r="SSI498" s="28"/>
      <c r="SSJ498" s="28"/>
      <c r="SSK498" s="28"/>
      <c r="SSL498" s="176"/>
      <c r="SSM498" s="195"/>
      <c r="SSN498" s="66"/>
      <c r="SSO498" s="28"/>
      <c r="SSP498" s="28"/>
      <c r="SSQ498" s="28"/>
      <c r="SSR498" s="176"/>
      <c r="SSS498" s="195"/>
      <c r="SST498" s="66"/>
      <c r="SSU498" s="28"/>
      <c r="SSV498" s="28"/>
      <c r="SSW498" s="28"/>
      <c r="SSX498" s="176"/>
      <c r="SSY498" s="195"/>
      <c r="SSZ498" s="66"/>
      <c r="STA498" s="28"/>
      <c r="STB498" s="28"/>
      <c r="STC498" s="28"/>
      <c r="STD498" s="176"/>
      <c r="STE498" s="195"/>
      <c r="STF498" s="66"/>
      <c r="STG498" s="28"/>
      <c r="STH498" s="28"/>
      <c r="STI498" s="28"/>
      <c r="STJ498" s="176"/>
      <c r="STK498" s="195"/>
      <c r="STL498" s="66"/>
      <c r="STM498" s="28"/>
      <c r="STN498" s="28"/>
      <c r="STO498" s="28"/>
      <c r="STP498" s="176"/>
      <c r="STQ498" s="195"/>
      <c r="STR498" s="66"/>
      <c r="STS498" s="28"/>
      <c r="STT498" s="28"/>
      <c r="STU498" s="28"/>
      <c r="STV498" s="176"/>
      <c r="STW498" s="195"/>
      <c r="STX498" s="66"/>
      <c r="STY498" s="28"/>
      <c r="STZ498" s="28"/>
      <c r="SUA498" s="28"/>
      <c r="SUB498" s="176"/>
      <c r="SUC498" s="195"/>
      <c r="SUD498" s="66"/>
      <c r="SUE498" s="28"/>
      <c r="SUF498" s="28"/>
      <c r="SUG498" s="28"/>
      <c r="SUH498" s="176"/>
      <c r="SUI498" s="195"/>
      <c r="SUJ498" s="66"/>
      <c r="SUK498" s="28"/>
      <c r="SUL498" s="28"/>
      <c r="SUM498" s="28"/>
      <c r="SUN498" s="176"/>
      <c r="SUO498" s="195"/>
      <c r="SUP498" s="66"/>
      <c r="SUQ498" s="28"/>
      <c r="SUR498" s="28"/>
      <c r="SUS498" s="28"/>
      <c r="SUT498" s="176"/>
      <c r="SUU498" s="195"/>
      <c r="SUV498" s="66"/>
      <c r="SUW498" s="28"/>
      <c r="SUX498" s="28"/>
      <c r="SUY498" s="28"/>
      <c r="SUZ498" s="176"/>
      <c r="SVA498" s="195"/>
      <c r="SVB498" s="66"/>
      <c r="SVC498" s="28"/>
      <c r="SVD498" s="28"/>
      <c r="SVE498" s="28"/>
      <c r="SVF498" s="176"/>
      <c r="SVG498" s="195"/>
      <c r="SVH498" s="66"/>
      <c r="SVI498" s="28"/>
      <c r="SVJ498" s="28"/>
      <c r="SVK498" s="28"/>
      <c r="SVL498" s="176"/>
      <c r="SVM498" s="195"/>
      <c r="SVN498" s="66"/>
      <c r="SVO498" s="28"/>
      <c r="SVP498" s="28"/>
      <c r="SVQ498" s="28"/>
      <c r="SVR498" s="176"/>
      <c r="SVS498" s="195"/>
      <c r="SVT498" s="66"/>
      <c r="SVU498" s="28"/>
      <c r="SVV498" s="28"/>
      <c r="SVW498" s="28"/>
      <c r="SVX498" s="176"/>
      <c r="SVY498" s="195"/>
      <c r="SVZ498" s="66"/>
      <c r="SWA498" s="28"/>
      <c r="SWB498" s="28"/>
      <c r="SWC498" s="28"/>
      <c r="SWD498" s="176"/>
      <c r="SWE498" s="195"/>
      <c r="SWF498" s="66"/>
      <c r="SWG498" s="28"/>
      <c r="SWH498" s="28"/>
      <c r="SWI498" s="28"/>
      <c r="SWJ498" s="176"/>
      <c r="SWK498" s="195"/>
      <c r="SWL498" s="66"/>
      <c r="SWM498" s="28"/>
      <c r="SWN498" s="28"/>
      <c r="SWO498" s="28"/>
      <c r="SWP498" s="176"/>
      <c r="SWQ498" s="195"/>
      <c r="SWR498" s="66"/>
      <c r="SWS498" s="28"/>
      <c r="SWT498" s="28"/>
      <c r="SWU498" s="28"/>
      <c r="SWV498" s="176"/>
      <c r="SWW498" s="195"/>
      <c r="SWX498" s="66"/>
      <c r="SWY498" s="28"/>
      <c r="SWZ498" s="28"/>
      <c r="SXA498" s="28"/>
      <c r="SXB498" s="176"/>
      <c r="SXC498" s="195"/>
      <c r="SXD498" s="66"/>
      <c r="SXE498" s="28"/>
      <c r="SXF498" s="28"/>
      <c r="SXG498" s="28"/>
      <c r="SXH498" s="176"/>
      <c r="SXI498" s="195"/>
      <c r="SXJ498" s="66"/>
      <c r="SXK498" s="28"/>
      <c r="SXL498" s="28"/>
      <c r="SXM498" s="28"/>
      <c r="SXN498" s="176"/>
      <c r="SXO498" s="195"/>
      <c r="SXP498" s="66"/>
      <c r="SXQ498" s="28"/>
      <c r="SXR498" s="28"/>
      <c r="SXS498" s="28"/>
      <c r="SXT498" s="176"/>
      <c r="SXU498" s="195"/>
      <c r="SXV498" s="66"/>
      <c r="SXW498" s="28"/>
      <c r="SXX498" s="28"/>
      <c r="SXY498" s="28"/>
      <c r="SXZ498" s="176"/>
      <c r="SYA498" s="195"/>
      <c r="SYB498" s="66"/>
      <c r="SYC498" s="28"/>
      <c r="SYD498" s="28"/>
      <c r="SYE498" s="28"/>
      <c r="SYF498" s="176"/>
      <c r="SYG498" s="195"/>
      <c r="SYH498" s="66"/>
      <c r="SYI498" s="28"/>
      <c r="SYJ498" s="28"/>
      <c r="SYK498" s="28"/>
      <c r="SYL498" s="176"/>
      <c r="SYM498" s="195"/>
      <c r="SYN498" s="66"/>
      <c r="SYO498" s="28"/>
      <c r="SYP498" s="28"/>
      <c r="SYQ498" s="28"/>
      <c r="SYR498" s="176"/>
      <c r="SYS498" s="195"/>
      <c r="SYT498" s="66"/>
      <c r="SYU498" s="28"/>
      <c r="SYV498" s="28"/>
      <c r="SYW498" s="28"/>
      <c r="SYX498" s="176"/>
      <c r="SYY498" s="195"/>
      <c r="SYZ498" s="66"/>
      <c r="SZA498" s="28"/>
      <c r="SZB498" s="28"/>
      <c r="SZC498" s="28"/>
      <c r="SZD498" s="176"/>
      <c r="SZE498" s="195"/>
      <c r="SZF498" s="66"/>
      <c r="SZG498" s="28"/>
      <c r="SZH498" s="28"/>
      <c r="SZI498" s="28"/>
      <c r="SZJ498" s="176"/>
      <c r="SZK498" s="195"/>
      <c r="SZL498" s="66"/>
      <c r="SZM498" s="28"/>
      <c r="SZN498" s="28"/>
      <c r="SZO498" s="28"/>
      <c r="SZP498" s="176"/>
      <c r="SZQ498" s="195"/>
      <c r="SZR498" s="66"/>
      <c r="SZS498" s="28"/>
      <c r="SZT498" s="28"/>
      <c r="SZU498" s="28"/>
      <c r="SZV498" s="176"/>
      <c r="SZW498" s="195"/>
      <c r="SZX498" s="66"/>
      <c r="SZY498" s="28"/>
      <c r="SZZ498" s="28"/>
      <c r="TAA498" s="28"/>
      <c r="TAB498" s="176"/>
      <c r="TAC498" s="195"/>
      <c r="TAD498" s="66"/>
      <c r="TAE498" s="28"/>
      <c r="TAF498" s="28"/>
      <c r="TAG498" s="28"/>
      <c r="TAH498" s="176"/>
      <c r="TAI498" s="195"/>
      <c r="TAJ498" s="66"/>
      <c r="TAK498" s="28"/>
      <c r="TAL498" s="28"/>
      <c r="TAM498" s="28"/>
      <c r="TAN498" s="176"/>
      <c r="TAO498" s="195"/>
      <c r="TAP498" s="66"/>
      <c r="TAQ498" s="28"/>
      <c r="TAR498" s="28"/>
      <c r="TAS498" s="28"/>
      <c r="TAT498" s="176"/>
      <c r="TAU498" s="195"/>
      <c r="TAV498" s="66"/>
      <c r="TAW498" s="28"/>
      <c r="TAX498" s="28"/>
      <c r="TAY498" s="28"/>
      <c r="TAZ498" s="176"/>
      <c r="TBA498" s="195"/>
      <c r="TBB498" s="66"/>
      <c r="TBC498" s="28"/>
      <c r="TBD498" s="28"/>
      <c r="TBE498" s="28"/>
      <c r="TBF498" s="176"/>
      <c r="TBG498" s="195"/>
      <c r="TBH498" s="66"/>
      <c r="TBI498" s="28"/>
      <c r="TBJ498" s="28"/>
      <c r="TBK498" s="28"/>
      <c r="TBL498" s="176"/>
      <c r="TBM498" s="195"/>
      <c r="TBN498" s="66"/>
      <c r="TBO498" s="28"/>
      <c r="TBP498" s="28"/>
      <c r="TBQ498" s="28"/>
      <c r="TBR498" s="176"/>
      <c r="TBS498" s="195"/>
      <c r="TBT498" s="66"/>
      <c r="TBU498" s="28"/>
      <c r="TBV498" s="28"/>
      <c r="TBW498" s="28"/>
      <c r="TBX498" s="176"/>
      <c r="TBY498" s="195"/>
      <c r="TBZ498" s="66"/>
      <c r="TCA498" s="28"/>
      <c r="TCB498" s="28"/>
      <c r="TCC498" s="28"/>
      <c r="TCD498" s="176"/>
      <c r="TCE498" s="195"/>
      <c r="TCF498" s="66"/>
      <c r="TCG498" s="28"/>
      <c r="TCH498" s="28"/>
      <c r="TCI498" s="28"/>
      <c r="TCJ498" s="176"/>
      <c r="TCK498" s="195"/>
      <c r="TCL498" s="66"/>
      <c r="TCM498" s="28"/>
      <c r="TCN498" s="28"/>
      <c r="TCO498" s="28"/>
      <c r="TCP498" s="176"/>
      <c r="TCQ498" s="195"/>
      <c r="TCR498" s="66"/>
      <c r="TCS498" s="28"/>
      <c r="TCT498" s="28"/>
      <c r="TCU498" s="28"/>
      <c r="TCV498" s="176"/>
      <c r="TCW498" s="195"/>
      <c r="TCX498" s="66"/>
      <c r="TCY498" s="28"/>
      <c r="TCZ498" s="28"/>
      <c r="TDA498" s="28"/>
      <c r="TDB498" s="176"/>
      <c r="TDC498" s="195"/>
      <c r="TDD498" s="66"/>
      <c r="TDE498" s="28"/>
      <c r="TDF498" s="28"/>
      <c r="TDG498" s="28"/>
      <c r="TDH498" s="176"/>
      <c r="TDI498" s="195"/>
      <c r="TDJ498" s="66"/>
      <c r="TDK498" s="28"/>
      <c r="TDL498" s="28"/>
      <c r="TDM498" s="28"/>
      <c r="TDN498" s="176"/>
      <c r="TDO498" s="195"/>
      <c r="TDP498" s="66"/>
      <c r="TDQ498" s="28"/>
      <c r="TDR498" s="28"/>
      <c r="TDS498" s="28"/>
      <c r="TDT498" s="176"/>
      <c r="TDU498" s="195"/>
      <c r="TDV498" s="66"/>
      <c r="TDW498" s="28"/>
      <c r="TDX498" s="28"/>
      <c r="TDY498" s="28"/>
      <c r="TDZ498" s="176"/>
      <c r="TEA498" s="195"/>
      <c r="TEB498" s="66"/>
      <c r="TEC498" s="28"/>
      <c r="TED498" s="28"/>
      <c r="TEE498" s="28"/>
      <c r="TEF498" s="176"/>
      <c r="TEG498" s="195"/>
      <c r="TEH498" s="66"/>
      <c r="TEI498" s="28"/>
      <c r="TEJ498" s="28"/>
      <c r="TEK498" s="28"/>
      <c r="TEL498" s="176"/>
      <c r="TEM498" s="195"/>
      <c r="TEN498" s="66"/>
      <c r="TEO498" s="28"/>
      <c r="TEP498" s="28"/>
      <c r="TEQ498" s="28"/>
      <c r="TER498" s="176"/>
      <c r="TES498" s="195"/>
      <c r="TET498" s="66"/>
      <c r="TEU498" s="28"/>
      <c r="TEV498" s="28"/>
      <c r="TEW498" s="28"/>
      <c r="TEX498" s="176"/>
      <c r="TEY498" s="195"/>
      <c r="TEZ498" s="66"/>
      <c r="TFA498" s="28"/>
      <c r="TFB498" s="28"/>
      <c r="TFC498" s="28"/>
      <c r="TFD498" s="176"/>
      <c r="TFE498" s="195"/>
      <c r="TFF498" s="66"/>
      <c r="TFG498" s="28"/>
      <c r="TFH498" s="28"/>
      <c r="TFI498" s="28"/>
      <c r="TFJ498" s="176"/>
      <c r="TFK498" s="195"/>
      <c r="TFL498" s="66"/>
      <c r="TFM498" s="28"/>
      <c r="TFN498" s="28"/>
      <c r="TFO498" s="28"/>
      <c r="TFP498" s="176"/>
      <c r="TFQ498" s="195"/>
      <c r="TFR498" s="66"/>
      <c r="TFS498" s="28"/>
      <c r="TFT498" s="28"/>
      <c r="TFU498" s="28"/>
      <c r="TFV498" s="176"/>
      <c r="TFW498" s="195"/>
      <c r="TFX498" s="66"/>
      <c r="TFY498" s="28"/>
      <c r="TFZ498" s="28"/>
      <c r="TGA498" s="28"/>
      <c r="TGB498" s="176"/>
      <c r="TGC498" s="195"/>
      <c r="TGD498" s="66"/>
      <c r="TGE498" s="28"/>
      <c r="TGF498" s="28"/>
      <c r="TGG498" s="28"/>
      <c r="TGH498" s="176"/>
      <c r="TGI498" s="195"/>
      <c r="TGJ498" s="66"/>
      <c r="TGK498" s="28"/>
      <c r="TGL498" s="28"/>
      <c r="TGM498" s="28"/>
      <c r="TGN498" s="176"/>
      <c r="TGO498" s="195"/>
      <c r="TGP498" s="66"/>
      <c r="TGQ498" s="28"/>
      <c r="TGR498" s="28"/>
      <c r="TGS498" s="28"/>
      <c r="TGT498" s="176"/>
      <c r="TGU498" s="195"/>
      <c r="TGV498" s="66"/>
      <c r="TGW498" s="28"/>
      <c r="TGX498" s="28"/>
      <c r="TGY498" s="28"/>
      <c r="TGZ498" s="176"/>
      <c r="THA498" s="195"/>
      <c r="THB498" s="66"/>
      <c r="THC498" s="28"/>
      <c r="THD498" s="28"/>
      <c r="THE498" s="28"/>
      <c r="THF498" s="176"/>
      <c r="THG498" s="195"/>
      <c r="THH498" s="66"/>
      <c r="THI498" s="28"/>
      <c r="THJ498" s="28"/>
      <c r="THK498" s="28"/>
      <c r="THL498" s="176"/>
      <c r="THM498" s="195"/>
      <c r="THN498" s="66"/>
      <c r="THO498" s="28"/>
      <c r="THP498" s="28"/>
      <c r="THQ498" s="28"/>
      <c r="THR498" s="176"/>
      <c r="THS498" s="195"/>
      <c r="THT498" s="66"/>
      <c r="THU498" s="28"/>
      <c r="THV498" s="28"/>
      <c r="THW498" s="28"/>
      <c r="THX498" s="176"/>
      <c r="THY498" s="195"/>
      <c r="THZ498" s="66"/>
      <c r="TIA498" s="28"/>
      <c r="TIB498" s="28"/>
      <c r="TIC498" s="28"/>
      <c r="TID498" s="176"/>
      <c r="TIE498" s="195"/>
      <c r="TIF498" s="66"/>
      <c r="TIG498" s="28"/>
      <c r="TIH498" s="28"/>
      <c r="TII498" s="28"/>
      <c r="TIJ498" s="176"/>
      <c r="TIK498" s="195"/>
      <c r="TIL498" s="66"/>
      <c r="TIM498" s="28"/>
      <c r="TIN498" s="28"/>
      <c r="TIO498" s="28"/>
      <c r="TIP498" s="176"/>
      <c r="TIQ498" s="195"/>
      <c r="TIR498" s="66"/>
      <c r="TIS498" s="28"/>
      <c r="TIT498" s="28"/>
      <c r="TIU498" s="28"/>
      <c r="TIV498" s="176"/>
      <c r="TIW498" s="195"/>
      <c r="TIX498" s="66"/>
      <c r="TIY498" s="28"/>
      <c r="TIZ498" s="28"/>
      <c r="TJA498" s="28"/>
      <c r="TJB498" s="176"/>
      <c r="TJC498" s="195"/>
      <c r="TJD498" s="66"/>
      <c r="TJE498" s="28"/>
      <c r="TJF498" s="28"/>
      <c r="TJG498" s="28"/>
      <c r="TJH498" s="176"/>
      <c r="TJI498" s="195"/>
      <c r="TJJ498" s="66"/>
      <c r="TJK498" s="28"/>
      <c r="TJL498" s="28"/>
      <c r="TJM498" s="28"/>
      <c r="TJN498" s="176"/>
      <c r="TJO498" s="195"/>
      <c r="TJP498" s="66"/>
      <c r="TJQ498" s="28"/>
      <c r="TJR498" s="28"/>
      <c r="TJS498" s="28"/>
      <c r="TJT498" s="176"/>
      <c r="TJU498" s="195"/>
      <c r="TJV498" s="66"/>
      <c r="TJW498" s="28"/>
      <c r="TJX498" s="28"/>
      <c r="TJY498" s="28"/>
      <c r="TJZ498" s="176"/>
      <c r="TKA498" s="195"/>
      <c r="TKB498" s="66"/>
      <c r="TKC498" s="28"/>
      <c r="TKD498" s="28"/>
      <c r="TKE498" s="28"/>
      <c r="TKF498" s="176"/>
      <c r="TKG498" s="195"/>
      <c r="TKH498" s="66"/>
      <c r="TKI498" s="28"/>
      <c r="TKJ498" s="28"/>
      <c r="TKK498" s="28"/>
      <c r="TKL498" s="176"/>
      <c r="TKM498" s="195"/>
      <c r="TKN498" s="66"/>
      <c r="TKO498" s="28"/>
      <c r="TKP498" s="28"/>
      <c r="TKQ498" s="28"/>
      <c r="TKR498" s="176"/>
      <c r="TKS498" s="195"/>
      <c r="TKT498" s="66"/>
      <c r="TKU498" s="28"/>
      <c r="TKV498" s="28"/>
      <c r="TKW498" s="28"/>
      <c r="TKX498" s="176"/>
      <c r="TKY498" s="195"/>
      <c r="TKZ498" s="66"/>
      <c r="TLA498" s="28"/>
      <c r="TLB498" s="28"/>
      <c r="TLC498" s="28"/>
      <c r="TLD498" s="176"/>
      <c r="TLE498" s="195"/>
      <c r="TLF498" s="66"/>
      <c r="TLG498" s="28"/>
      <c r="TLH498" s="28"/>
      <c r="TLI498" s="28"/>
      <c r="TLJ498" s="176"/>
      <c r="TLK498" s="195"/>
      <c r="TLL498" s="66"/>
      <c r="TLM498" s="28"/>
      <c r="TLN498" s="28"/>
      <c r="TLO498" s="28"/>
      <c r="TLP498" s="176"/>
      <c r="TLQ498" s="195"/>
      <c r="TLR498" s="66"/>
      <c r="TLS498" s="28"/>
      <c r="TLT498" s="28"/>
      <c r="TLU498" s="28"/>
      <c r="TLV498" s="176"/>
      <c r="TLW498" s="195"/>
      <c r="TLX498" s="66"/>
      <c r="TLY498" s="28"/>
      <c r="TLZ498" s="28"/>
      <c r="TMA498" s="28"/>
      <c r="TMB498" s="176"/>
      <c r="TMC498" s="195"/>
      <c r="TMD498" s="66"/>
      <c r="TME498" s="28"/>
      <c r="TMF498" s="28"/>
      <c r="TMG498" s="28"/>
      <c r="TMH498" s="176"/>
      <c r="TMI498" s="195"/>
      <c r="TMJ498" s="66"/>
      <c r="TMK498" s="28"/>
      <c r="TML498" s="28"/>
      <c r="TMM498" s="28"/>
      <c r="TMN498" s="176"/>
      <c r="TMO498" s="195"/>
      <c r="TMP498" s="66"/>
      <c r="TMQ498" s="28"/>
      <c r="TMR498" s="28"/>
      <c r="TMS498" s="28"/>
      <c r="TMT498" s="176"/>
      <c r="TMU498" s="195"/>
      <c r="TMV498" s="66"/>
      <c r="TMW498" s="28"/>
      <c r="TMX498" s="28"/>
      <c r="TMY498" s="28"/>
      <c r="TMZ498" s="176"/>
      <c r="TNA498" s="195"/>
      <c r="TNB498" s="66"/>
      <c r="TNC498" s="28"/>
      <c r="TND498" s="28"/>
      <c r="TNE498" s="28"/>
      <c r="TNF498" s="176"/>
      <c r="TNG498" s="195"/>
      <c r="TNH498" s="66"/>
      <c r="TNI498" s="28"/>
      <c r="TNJ498" s="28"/>
      <c r="TNK498" s="28"/>
      <c r="TNL498" s="176"/>
      <c r="TNM498" s="195"/>
      <c r="TNN498" s="66"/>
      <c r="TNO498" s="28"/>
      <c r="TNP498" s="28"/>
      <c r="TNQ498" s="28"/>
      <c r="TNR498" s="176"/>
      <c r="TNS498" s="195"/>
      <c r="TNT498" s="66"/>
      <c r="TNU498" s="28"/>
      <c r="TNV498" s="28"/>
      <c r="TNW498" s="28"/>
      <c r="TNX498" s="176"/>
      <c r="TNY498" s="195"/>
      <c r="TNZ498" s="66"/>
      <c r="TOA498" s="28"/>
      <c r="TOB498" s="28"/>
      <c r="TOC498" s="28"/>
      <c r="TOD498" s="176"/>
      <c r="TOE498" s="195"/>
      <c r="TOF498" s="66"/>
      <c r="TOG498" s="28"/>
      <c r="TOH498" s="28"/>
      <c r="TOI498" s="28"/>
      <c r="TOJ498" s="176"/>
      <c r="TOK498" s="195"/>
      <c r="TOL498" s="66"/>
      <c r="TOM498" s="28"/>
      <c r="TON498" s="28"/>
      <c r="TOO498" s="28"/>
      <c r="TOP498" s="176"/>
      <c r="TOQ498" s="195"/>
      <c r="TOR498" s="66"/>
      <c r="TOS498" s="28"/>
      <c r="TOT498" s="28"/>
      <c r="TOU498" s="28"/>
      <c r="TOV498" s="176"/>
      <c r="TOW498" s="195"/>
      <c r="TOX498" s="66"/>
      <c r="TOY498" s="28"/>
      <c r="TOZ498" s="28"/>
      <c r="TPA498" s="28"/>
      <c r="TPB498" s="176"/>
      <c r="TPC498" s="195"/>
      <c r="TPD498" s="66"/>
      <c r="TPE498" s="28"/>
      <c r="TPF498" s="28"/>
      <c r="TPG498" s="28"/>
      <c r="TPH498" s="176"/>
      <c r="TPI498" s="195"/>
      <c r="TPJ498" s="66"/>
      <c r="TPK498" s="28"/>
      <c r="TPL498" s="28"/>
      <c r="TPM498" s="28"/>
      <c r="TPN498" s="176"/>
      <c r="TPO498" s="195"/>
      <c r="TPP498" s="66"/>
      <c r="TPQ498" s="28"/>
      <c r="TPR498" s="28"/>
      <c r="TPS498" s="28"/>
      <c r="TPT498" s="176"/>
      <c r="TPU498" s="195"/>
      <c r="TPV498" s="66"/>
      <c r="TPW498" s="28"/>
      <c r="TPX498" s="28"/>
      <c r="TPY498" s="28"/>
      <c r="TPZ498" s="176"/>
      <c r="TQA498" s="195"/>
      <c r="TQB498" s="66"/>
      <c r="TQC498" s="28"/>
      <c r="TQD498" s="28"/>
      <c r="TQE498" s="28"/>
      <c r="TQF498" s="176"/>
      <c r="TQG498" s="195"/>
      <c r="TQH498" s="66"/>
      <c r="TQI498" s="28"/>
      <c r="TQJ498" s="28"/>
      <c r="TQK498" s="28"/>
      <c r="TQL498" s="176"/>
      <c r="TQM498" s="195"/>
      <c r="TQN498" s="66"/>
      <c r="TQO498" s="28"/>
      <c r="TQP498" s="28"/>
      <c r="TQQ498" s="28"/>
      <c r="TQR498" s="176"/>
      <c r="TQS498" s="195"/>
      <c r="TQT498" s="66"/>
      <c r="TQU498" s="28"/>
      <c r="TQV498" s="28"/>
      <c r="TQW498" s="28"/>
      <c r="TQX498" s="176"/>
      <c r="TQY498" s="195"/>
      <c r="TQZ498" s="66"/>
      <c r="TRA498" s="28"/>
      <c r="TRB498" s="28"/>
      <c r="TRC498" s="28"/>
      <c r="TRD498" s="176"/>
      <c r="TRE498" s="195"/>
      <c r="TRF498" s="66"/>
      <c r="TRG498" s="28"/>
      <c r="TRH498" s="28"/>
      <c r="TRI498" s="28"/>
      <c r="TRJ498" s="176"/>
      <c r="TRK498" s="195"/>
      <c r="TRL498" s="66"/>
      <c r="TRM498" s="28"/>
      <c r="TRN498" s="28"/>
      <c r="TRO498" s="28"/>
      <c r="TRP498" s="176"/>
      <c r="TRQ498" s="195"/>
      <c r="TRR498" s="66"/>
      <c r="TRS498" s="28"/>
      <c r="TRT498" s="28"/>
      <c r="TRU498" s="28"/>
      <c r="TRV498" s="176"/>
      <c r="TRW498" s="195"/>
      <c r="TRX498" s="66"/>
      <c r="TRY498" s="28"/>
      <c r="TRZ498" s="28"/>
      <c r="TSA498" s="28"/>
      <c r="TSB498" s="176"/>
      <c r="TSC498" s="195"/>
      <c r="TSD498" s="66"/>
      <c r="TSE498" s="28"/>
      <c r="TSF498" s="28"/>
      <c r="TSG498" s="28"/>
      <c r="TSH498" s="176"/>
      <c r="TSI498" s="195"/>
      <c r="TSJ498" s="66"/>
      <c r="TSK498" s="28"/>
      <c r="TSL498" s="28"/>
      <c r="TSM498" s="28"/>
      <c r="TSN498" s="176"/>
      <c r="TSO498" s="195"/>
      <c r="TSP498" s="66"/>
      <c r="TSQ498" s="28"/>
      <c r="TSR498" s="28"/>
      <c r="TSS498" s="28"/>
      <c r="TST498" s="176"/>
      <c r="TSU498" s="195"/>
      <c r="TSV498" s="66"/>
      <c r="TSW498" s="28"/>
      <c r="TSX498" s="28"/>
      <c r="TSY498" s="28"/>
      <c r="TSZ498" s="176"/>
      <c r="TTA498" s="195"/>
      <c r="TTB498" s="66"/>
      <c r="TTC498" s="28"/>
      <c r="TTD498" s="28"/>
      <c r="TTE498" s="28"/>
      <c r="TTF498" s="176"/>
      <c r="TTG498" s="195"/>
      <c r="TTH498" s="66"/>
      <c r="TTI498" s="28"/>
      <c r="TTJ498" s="28"/>
      <c r="TTK498" s="28"/>
      <c r="TTL498" s="176"/>
      <c r="TTM498" s="195"/>
      <c r="TTN498" s="66"/>
      <c r="TTO498" s="28"/>
      <c r="TTP498" s="28"/>
      <c r="TTQ498" s="28"/>
      <c r="TTR498" s="176"/>
      <c r="TTS498" s="195"/>
      <c r="TTT498" s="66"/>
      <c r="TTU498" s="28"/>
      <c r="TTV498" s="28"/>
      <c r="TTW498" s="28"/>
      <c r="TTX498" s="176"/>
      <c r="TTY498" s="195"/>
      <c r="TTZ498" s="66"/>
      <c r="TUA498" s="28"/>
      <c r="TUB498" s="28"/>
      <c r="TUC498" s="28"/>
      <c r="TUD498" s="176"/>
      <c r="TUE498" s="195"/>
      <c r="TUF498" s="66"/>
      <c r="TUG498" s="28"/>
      <c r="TUH498" s="28"/>
      <c r="TUI498" s="28"/>
      <c r="TUJ498" s="176"/>
      <c r="TUK498" s="195"/>
      <c r="TUL498" s="66"/>
      <c r="TUM498" s="28"/>
      <c r="TUN498" s="28"/>
      <c r="TUO498" s="28"/>
      <c r="TUP498" s="176"/>
      <c r="TUQ498" s="195"/>
      <c r="TUR498" s="66"/>
      <c r="TUS498" s="28"/>
      <c r="TUT498" s="28"/>
      <c r="TUU498" s="28"/>
      <c r="TUV498" s="176"/>
      <c r="TUW498" s="195"/>
      <c r="TUX498" s="66"/>
      <c r="TUY498" s="28"/>
      <c r="TUZ498" s="28"/>
      <c r="TVA498" s="28"/>
      <c r="TVB498" s="176"/>
      <c r="TVC498" s="195"/>
      <c r="TVD498" s="66"/>
      <c r="TVE498" s="28"/>
      <c r="TVF498" s="28"/>
      <c r="TVG498" s="28"/>
      <c r="TVH498" s="176"/>
      <c r="TVI498" s="195"/>
      <c r="TVJ498" s="66"/>
      <c r="TVK498" s="28"/>
      <c r="TVL498" s="28"/>
      <c r="TVM498" s="28"/>
      <c r="TVN498" s="176"/>
      <c r="TVO498" s="195"/>
      <c r="TVP498" s="66"/>
      <c r="TVQ498" s="28"/>
      <c r="TVR498" s="28"/>
      <c r="TVS498" s="28"/>
      <c r="TVT498" s="176"/>
      <c r="TVU498" s="195"/>
      <c r="TVV498" s="66"/>
      <c r="TVW498" s="28"/>
      <c r="TVX498" s="28"/>
      <c r="TVY498" s="28"/>
      <c r="TVZ498" s="176"/>
      <c r="TWA498" s="195"/>
      <c r="TWB498" s="66"/>
      <c r="TWC498" s="28"/>
      <c r="TWD498" s="28"/>
      <c r="TWE498" s="28"/>
      <c r="TWF498" s="176"/>
      <c r="TWG498" s="195"/>
      <c r="TWH498" s="66"/>
      <c r="TWI498" s="28"/>
      <c r="TWJ498" s="28"/>
      <c r="TWK498" s="28"/>
      <c r="TWL498" s="176"/>
      <c r="TWM498" s="195"/>
      <c r="TWN498" s="66"/>
      <c r="TWO498" s="28"/>
      <c r="TWP498" s="28"/>
      <c r="TWQ498" s="28"/>
      <c r="TWR498" s="176"/>
      <c r="TWS498" s="195"/>
      <c r="TWT498" s="66"/>
      <c r="TWU498" s="28"/>
      <c r="TWV498" s="28"/>
      <c r="TWW498" s="28"/>
      <c r="TWX498" s="176"/>
      <c r="TWY498" s="195"/>
      <c r="TWZ498" s="66"/>
      <c r="TXA498" s="28"/>
      <c r="TXB498" s="28"/>
      <c r="TXC498" s="28"/>
      <c r="TXD498" s="176"/>
      <c r="TXE498" s="195"/>
      <c r="TXF498" s="66"/>
      <c r="TXG498" s="28"/>
      <c r="TXH498" s="28"/>
      <c r="TXI498" s="28"/>
      <c r="TXJ498" s="176"/>
      <c r="TXK498" s="195"/>
      <c r="TXL498" s="66"/>
      <c r="TXM498" s="28"/>
      <c r="TXN498" s="28"/>
      <c r="TXO498" s="28"/>
      <c r="TXP498" s="176"/>
      <c r="TXQ498" s="195"/>
      <c r="TXR498" s="66"/>
      <c r="TXS498" s="28"/>
      <c r="TXT498" s="28"/>
      <c r="TXU498" s="28"/>
      <c r="TXV498" s="176"/>
      <c r="TXW498" s="195"/>
      <c r="TXX498" s="66"/>
      <c r="TXY498" s="28"/>
      <c r="TXZ498" s="28"/>
      <c r="TYA498" s="28"/>
      <c r="TYB498" s="176"/>
      <c r="TYC498" s="195"/>
      <c r="TYD498" s="66"/>
      <c r="TYE498" s="28"/>
      <c r="TYF498" s="28"/>
      <c r="TYG498" s="28"/>
      <c r="TYH498" s="176"/>
      <c r="TYI498" s="195"/>
      <c r="TYJ498" s="66"/>
      <c r="TYK498" s="28"/>
      <c r="TYL498" s="28"/>
      <c r="TYM498" s="28"/>
      <c r="TYN498" s="176"/>
      <c r="TYO498" s="195"/>
      <c r="TYP498" s="66"/>
      <c r="TYQ498" s="28"/>
      <c r="TYR498" s="28"/>
      <c r="TYS498" s="28"/>
      <c r="TYT498" s="176"/>
      <c r="TYU498" s="195"/>
      <c r="TYV498" s="66"/>
      <c r="TYW498" s="28"/>
      <c r="TYX498" s="28"/>
      <c r="TYY498" s="28"/>
      <c r="TYZ498" s="176"/>
      <c r="TZA498" s="195"/>
      <c r="TZB498" s="66"/>
      <c r="TZC498" s="28"/>
      <c r="TZD498" s="28"/>
      <c r="TZE498" s="28"/>
      <c r="TZF498" s="176"/>
      <c r="TZG498" s="195"/>
      <c r="TZH498" s="66"/>
      <c r="TZI498" s="28"/>
      <c r="TZJ498" s="28"/>
      <c r="TZK498" s="28"/>
      <c r="TZL498" s="176"/>
      <c r="TZM498" s="195"/>
      <c r="TZN498" s="66"/>
      <c r="TZO498" s="28"/>
      <c r="TZP498" s="28"/>
      <c r="TZQ498" s="28"/>
      <c r="TZR498" s="176"/>
      <c r="TZS498" s="195"/>
      <c r="TZT498" s="66"/>
      <c r="TZU498" s="28"/>
      <c r="TZV498" s="28"/>
      <c r="TZW498" s="28"/>
      <c r="TZX498" s="176"/>
      <c r="TZY498" s="195"/>
      <c r="TZZ498" s="66"/>
      <c r="UAA498" s="28"/>
      <c r="UAB498" s="28"/>
      <c r="UAC498" s="28"/>
      <c r="UAD498" s="176"/>
      <c r="UAE498" s="195"/>
      <c r="UAF498" s="66"/>
      <c r="UAG498" s="28"/>
      <c r="UAH498" s="28"/>
      <c r="UAI498" s="28"/>
      <c r="UAJ498" s="176"/>
      <c r="UAK498" s="195"/>
      <c r="UAL498" s="66"/>
      <c r="UAM498" s="28"/>
      <c r="UAN498" s="28"/>
      <c r="UAO498" s="28"/>
      <c r="UAP498" s="176"/>
      <c r="UAQ498" s="195"/>
      <c r="UAR498" s="66"/>
      <c r="UAS498" s="28"/>
      <c r="UAT498" s="28"/>
      <c r="UAU498" s="28"/>
      <c r="UAV498" s="176"/>
      <c r="UAW498" s="195"/>
      <c r="UAX498" s="66"/>
      <c r="UAY498" s="28"/>
      <c r="UAZ498" s="28"/>
      <c r="UBA498" s="28"/>
      <c r="UBB498" s="176"/>
      <c r="UBC498" s="195"/>
      <c r="UBD498" s="66"/>
      <c r="UBE498" s="28"/>
      <c r="UBF498" s="28"/>
      <c r="UBG498" s="28"/>
      <c r="UBH498" s="176"/>
      <c r="UBI498" s="195"/>
      <c r="UBJ498" s="66"/>
      <c r="UBK498" s="28"/>
      <c r="UBL498" s="28"/>
      <c r="UBM498" s="28"/>
      <c r="UBN498" s="176"/>
      <c r="UBO498" s="195"/>
      <c r="UBP498" s="66"/>
      <c r="UBQ498" s="28"/>
      <c r="UBR498" s="28"/>
      <c r="UBS498" s="28"/>
      <c r="UBT498" s="176"/>
      <c r="UBU498" s="195"/>
      <c r="UBV498" s="66"/>
      <c r="UBW498" s="28"/>
      <c r="UBX498" s="28"/>
      <c r="UBY498" s="28"/>
      <c r="UBZ498" s="176"/>
      <c r="UCA498" s="195"/>
      <c r="UCB498" s="66"/>
      <c r="UCC498" s="28"/>
      <c r="UCD498" s="28"/>
      <c r="UCE498" s="28"/>
      <c r="UCF498" s="176"/>
      <c r="UCG498" s="195"/>
      <c r="UCH498" s="66"/>
      <c r="UCI498" s="28"/>
      <c r="UCJ498" s="28"/>
      <c r="UCK498" s="28"/>
      <c r="UCL498" s="176"/>
      <c r="UCM498" s="195"/>
      <c r="UCN498" s="66"/>
      <c r="UCO498" s="28"/>
      <c r="UCP498" s="28"/>
      <c r="UCQ498" s="28"/>
      <c r="UCR498" s="176"/>
      <c r="UCS498" s="195"/>
      <c r="UCT498" s="66"/>
      <c r="UCU498" s="28"/>
      <c r="UCV498" s="28"/>
      <c r="UCW498" s="28"/>
      <c r="UCX498" s="176"/>
      <c r="UCY498" s="195"/>
      <c r="UCZ498" s="66"/>
      <c r="UDA498" s="28"/>
      <c r="UDB498" s="28"/>
      <c r="UDC498" s="28"/>
      <c r="UDD498" s="176"/>
      <c r="UDE498" s="195"/>
      <c r="UDF498" s="66"/>
      <c r="UDG498" s="28"/>
      <c r="UDH498" s="28"/>
      <c r="UDI498" s="28"/>
      <c r="UDJ498" s="176"/>
      <c r="UDK498" s="195"/>
      <c r="UDL498" s="66"/>
      <c r="UDM498" s="28"/>
      <c r="UDN498" s="28"/>
      <c r="UDO498" s="28"/>
      <c r="UDP498" s="176"/>
      <c r="UDQ498" s="195"/>
      <c r="UDR498" s="66"/>
      <c r="UDS498" s="28"/>
      <c r="UDT498" s="28"/>
      <c r="UDU498" s="28"/>
      <c r="UDV498" s="176"/>
      <c r="UDW498" s="195"/>
      <c r="UDX498" s="66"/>
      <c r="UDY498" s="28"/>
      <c r="UDZ498" s="28"/>
      <c r="UEA498" s="28"/>
      <c r="UEB498" s="176"/>
      <c r="UEC498" s="195"/>
      <c r="UED498" s="66"/>
      <c r="UEE498" s="28"/>
      <c r="UEF498" s="28"/>
      <c r="UEG498" s="28"/>
      <c r="UEH498" s="176"/>
      <c r="UEI498" s="195"/>
      <c r="UEJ498" s="66"/>
      <c r="UEK498" s="28"/>
      <c r="UEL498" s="28"/>
      <c r="UEM498" s="28"/>
      <c r="UEN498" s="176"/>
      <c r="UEO498" s="195"/>
      <c r="UEP498" s="66"/>
      <c r="UEQ498" s="28"/>
      <c r="UER498" s="28"/>
      <c r="UES498" s="28"/>
      <c r="UET498" s="176"/>
      <c r="UEU498" s="195"/>
      <c r="UEV498" s="66"/>
      <c r="UEW498" s="28"/>
      <c r="UEX498" s="28"/>
      <c r="UEY498" s="28"/>
      <c r="UEZ498" s="176"/>
      <c r="UFA498" s="195"/>
      <c r="UFB498" s="66"/>
      <c r="UFC498" s="28"/>
      <c r="UFD498" s="28"/>
      <c r="UFE498" s="28"/>
      <c r="UFF498" s="176"/>
      <c r="UFG498" s="195"/>
      <c r="UFH498" s="66"/>
      <c r="UFI498" s="28"/>
      <c r="UFJ498" s="28"/>
      <c r="UFK498" s="28"/>
      <c r="UFL498" s="176"/>
      <c r="UFM498" s="195"/>
      <c r="UFN498" s="66"/>
      <c r="UFO498" s="28"/>
      <c r="UFP498" s="28"/>
      <c r="UFQ498" s="28"/>
      <c r="UFR498" s="176"/>
      <c r="UFS498" s="195"/>
      <c r="UFT498" s="66"/>
      <c r="UFU498" s="28"/>
      <c r="UFV498" s="28"/>
      <c r="UFW498" s="28"/>
      <c r="UFX498" s="176"/>
      <c r="UFY498" s="195"/>
      <c r="UFZ498" s="66"/>
      <c r="UGA498" s="28"/>
      <c r="UGB498" s="28"/>
      <c r="UGC498" s="28"/>
      <c r="UGD498" s="176"/>
      <c r="UGE498" s="195"/>
      <c r="UGF498" s="66"/>
      <c r="UGG498" s="28"/>
      <c r="UGH498" s="28"/>
      <c r="UGI498" s="28"/>
      <c r="UGJ498" s="176"/>
      <c r="UGK498" s="195"/>
      <c r="UGL498" s="66"/>
      <c r="UGM498" s="28"/>
      <c r="UGN498" s="28"/>
      <c r="UGO498" s="28"/>
      <c r="UGP498" s="176"/>
      <c r="UGQ498" s="195"/>
      <c r="UGR498" s="66"/>
      <c r="UGS498" s="28"/>
      <c r="UGT498" s="28"/>
      <c r="UGU498" s="28"/>
      <c r="UGV498" s="176"/>
      <c r="UGW498" s="195"/>
      <c r="UGX498" s="66"/>
      <c r="UGY498" s="28"/>
      <c r="UGZ498" s="28"/>
      <c r="UHA498" s="28"/>
      <c r="UHB498" s="176"/>
      <c r="UHC498" s="195"/>
      <c r="UHD498" s="66"/>
      <c r="UHE498" s="28"/>
      <c r="UHF498" s="28"/>
      <c r="UHG498" s="28"/>
      <c r="UHH498" s="176"/>
      <c r="UHI498" s="195"/>
      <c r="UHJ498" s="66"/>
      <c r="UHK498" s="28"/>
      <c r="UHL498" s="28"/>
      <c r="UHM498" s="28"/>
      <c r="UHN498" s="176"/>
      <c r="UHO498" s="195"/>
      <c r="UHP498" s="66"/>
      <c r="UHQ498" s="28"/>
      <c r="UHR498" s="28"/>
      <c r="UHS498" s="28"/>
      <c r="UHT498" s="176"/>
      <c r="UHU498" s="195"/>
      <c r="UHV498" s="66"/>
      <c r="UHW498" s="28"/>
      <c r="UHX498" s="28"/>
      <c r="UHY498" s="28"/>
      <c r="UHZ498" s="176"/>
      <c r="UIA498" s="195"/>
      <c r="UIB498" s="66"/>
      <c r="UIC498" s="28"/>
      <c r="UID498" s="28"/>
      <c r="UIE498" s="28"/>
      <c r="UIF498" s="176"/>
      <c r="UIG498" s="195"/>
      <c r="UIH498" s="66"/>
      <c r="UII498" s="28"/>
      <c r="UIJ498" s="28"/>
      <c r="UIK498" s="28"/>
      <c r="UIL498" s="176"/>
      <c r="UIM498" s="195"/>
      <c r="UIN498" s="66"/>
      <c r="UIO498" s="28"/>
      <c r="UIP498" s="28"/>
      <c r="UIQ498" s="28"/>
      <c r="UIR498" s="176"/>
      <c r="UIS498" s="195"/>
      <c r="UIT498" s="66"/>
      <c r="UIU498" s="28"/>
      <c r="UIV498" s="28"/>
      <c r="UIW498" s="28"/>
      <c r="UIX498" s="176"/>
      <c r="UIY498" s="195"/>
      <c r="UIZ498" s="66"/>
      <c r="UJA498" s="28"/>
      <c r="UJB498" s="28"/>
      <c r="UJC498" s="28"/>
      <c r="UJD498" s="176"/>
      <c r="UJE498" s="195"/>
      <c r="UJF498" s="66"/>
      <c r="UJG498" s="28"/>
      <c r="UJH498" s="28"/>
      <c r="UJI498" s="28"/>
      <c r="UJJ498" s="176"/>
      <c r="UJK498" s="195"/>
      <c r="UJL498" s="66"/>
      <c r="UJM498" s="28"/>
      <c r="UJN498" s="28"/>
      <c r="UJO498" s="28"/>
      <c r="UJP498" s="176"/>
      <c r="UJQ498" s="195"/>
      <c r="UJR498" s="66"/>
      <c r="UJS498" s="28"/>
      <c r="UJT498" s="28"/>
      <c r="UJU498" s="28"/>
      <c r="UJV498" s="176"/>
      <c r="UJW498" s="195"/>
      <c r="UJX498" s="66"/>
      <c r="UJY498" s="28"/>
      <c r="UJZ498" s="28"/>
      <c r="UKA498" s="28"/>
      <c r="UKB498" s="176"/>
      <c r="UKC498" s="195"/>
      <c r="UKD498" s="66"/>
      <c r="UKE498" s="28"/>
      <c r="UKF498" s="28"/>
      <c r="UKG498" s="28"/>
      <c r="UKH498" s="176"/>
      <c r="UKI498" s="195"/>
      <c r="UKJ498" s="66"/>
      <c r="UKK498" s="28"/>
      <c r="UKL498" s="28"/>
      <c r="UKM498" s="28"/>
      <c r="UKN498" s="176"/>
      <c r="UKO498" s="195"/>
      <c r="UKP498" s="66"/>
      <c r="UKQ498" s="28"/>
      <c r="UKR498" s="28"/>
      <c r="UKS498" s="28"/>
      <c r="UKT498" s="176"/>
      <c r="UKU498" s="195"/>
      <c r="UKV498" s="66"/>
      <c r="UKW498" s="28"/>
      <c r="UKX498" s="28"/>
      <c r="UKY498" s="28"/>
      <c r="UKZ498" s="176"/>
      <c r="ULA498" s="195"/>
      <c r="ULB498" s="66"/>
      <c r="ULC498" s="28"/>
      <c r="ULD498" s="28"/>
      <c r="ULE498" s="28"/>
      <c r="ULF498" s="176"/>
      <c r="ULG498" s="195"/>
      <c r="ULH498" s="66"/>
      <c r="ULI498" s="28"/>
      <c r="ULJ498" s="28"/>
      <c r="ULK498" s="28"/>
      <c r="ULL498" s="176"/>
      <c r="ULM498" s="195"/>
      <c r="ULN498" s="66"/>
      <c r="ULO498" s="28"/>
      <c r="ULP498" s="28"/>
      <c r="ULQ498" s="28"/>
      <c r="ULR498" s="176"/>
      <c r="ULS498" s="195"/>
      <c r="ULT498" s="66"/>
      <c r="ULU498" s="28"/>
      <c r="ULV498" s="28"/>
      <c r="ULW498" s="28"/>
      <c r="ULX498" s="176"/>
      <c r="ULY498" s="195"/>
      <c r="ULZ498" s="66"/>
      <c r="UMA498" s="28"/>
      <c r="UMB498" s="28"/>
      <c r="UMC498" s="28"/>
      <c r="UMD498" s="176"/>
      <c r="UME498" s="195"/>
      <c r="UMF498" s="66"/>
      <c r="UMG498" s="28"/>
      <c r="UMH498" s="28"/>
      <c r="UMI498" s="28"/>
      <c r="UMJ498" s="176"/>
      <c r="UMK498" s="195"/>
      <c r="UML498" s="66"/>
      <c r="UMM498" s="28"/>
      <c r="UMN498" s="28"/>
      <c r="UMO498" s="28"/>
      <c r="UMP498" s="176"/>
      <c r="UMQ498" s="195"/>
      <c r="UMR498" s="66"/>
      <c r="UMS498" s="28"/>
      <c r="UMT498" s="28"/>
      <c r="UMU498" s="28"/>
      <c r="UMV498" s="176"/>
      <c r="UMW498" s="195"/>
      <c r="UMX498" s="66"/>
      <c r="UMY498" s="28"/>
      <c r="UMZ498" s="28"/>
      <c r="UNA498" s="28"/>
      <c r="UNB498" s="176"/>
      <c r="UNC498" s="195"/>
      <c r="UND498" s="66"/>
      <c r="UNE498" s="28"/>
      <c r="UNF498" s="28"/>
      <c r="UNG498" s="28"/>
      <c r="UNH498" s="176"/>
      <c r="UNI498" s="195"/>
      <c r="UNJ498" s="66"/>
      <c r="UNK498" s="28"/>
      <c r="UNL498" s="28"/>
      <c r="UNM498" s="28"/>
      <c r="UNN498" s="176"/>
      <c r="UNO498" s="195"/>
      <c r="UNP498" s="66"/>
      <c r="UNQ498" s="28"/>
      <c r="UNR498" s="28"/>
      <c r="UNS498" s="28"/>
      <c r="UNT498" s="176"/>
      <c r="UNU498" s="195"/>
      <c r="UNV498" s="66"/>
      <c r="UNW498" s="28"/>
      <c r="UNX498" s="28"/>
      <c r="UNY498" s="28"/>
      <c r="UNZ498" s="176"/>
      <c r="UOA498" s="195"/>
      <c r="UOB498" s="66"/>
      <c r="UOC498" s="28"/>
      <c r="UOD498" s="28"/>
      <c r="UOE498" s="28"/>
      <c r="UOF498" s="176"/>
      <c r="UOG498" s="195"/>
      <c r="UOH498" s="66"/>
      <c r="UOI498" s="28"/>
      <c r="UOJ498" s="28"/>
      <c r="UOK498" s="28"/>
      <c r="UOL498" s="176"/>
      <c r="UOM498" s="195"/>
      <c r="UON498" s="66"/>
      <c r="UOO498" s="28"/>
      <c r="UOP498" s="28"/>
      <c r="UOQ498" s="28"/>
      <c r="UOR498" s="176"/>
      <c r="UOS498" s="195"/>
      <c r="UOT498" s="66"/>
      <c r="UOU498" s="28"/>
      <c r="UOV498" s="28"/>
      <c r="UOW498" s="28"/>
      <c r="UOX498" s="176"/>
      <c r="UOY498" s="195"/>
      <c r="UOZ498" s="66"/>
      <c r="UPA498" s="28"/>
      <c r="UPB498" s="28"/>
      <c r="UPC498" s="28"/>
      <c r="UPD498" s="176"/>
      <c r="UPE498" s="195"/>
      <c r="UPF498" s="66"/>
      <c r="UPG498" s="28"/>
      <c r="UPH498" s="28"/>
      <c r="UPI498" s="28"/>
      <c r="UPJ498" s="176"/>
      <c r="UPK498" s="195"/>
      <c r="UPL498" s="66"/>
      <c r="UPM498" s="28"/>
      <c r="UPN498" s="28"/>
      <c r="UPO498" s="28"/>
      <c r="UPP498" s="176"/>
      <c r="UPQ498" s="195"/>
      <c r="UPR498" s="66"/>
      <c r="UPS498" s="28"/>
      <c r="UPT498" s="28"/>
      <c r="UPU498" s="28"/>
      <c r="UPV498" s="176"/>
      <c r="UPW498" s="195"/>
      <c r="UPX498" s="66"/>
      <c r="UPY498" s="28"/>
      <c r="UPZ498" s="28"/>
      <c r="UQA498" s="28"/>
      <c r="UQB498" s="176"/>
      <c r="UQC498" s="195"/>
      <c r="UQD498" s="66"/>
      <c r="UQE498" s="28"/>
      <c r="UQF498" s="28"/>
      <c r="UQG498" s="28"/>
      <c r="UQH498" s="176"/>
      <c r="UQI498" s="195"/>
      <c r="UQJ498" s="66"/>
      <c r="UQK498" s="28"/>
      <c r="UQL498" s="28"/>
      <c r="UQM498" s="28"/>
      <c r="UQN498" s="176"/>
      <c r="UQO498" s="195"/>
      <c r="UQP498" s="66"/>
      <c r="UQQ498" s="28"/>
      <c r="UQR498" s="28"/>
      <c r="UQS498" s="28"/>
      <c r="UQT498" s="176"/>
      <c r="UQU498" s="195"/>
      <c r="UQV498" s="66"/>
      <c r="UQW498" s="28"/>
      <c r="UQX498" s="28"/>
      <c r="UQY498" s="28"/>
      <c r="UQZ498" s="176"/>
      <c r="URA498" s="195"/>
      <c r="URB498" s="66"/>
      <c r="URC498" s="28"/>
      <c r="URD498" s="28"/>
      <c r="URE498" s="28"/>
      <c r="URF498" s="176"/>
      <c r="URG498" s="195"/>
      <c r="URH498" s="66"/>
      <c r="URI498" s="28"/>
      <c r="URJ498" s="28"/>
      <c r="URK498" s="28"/>
      <c r="URL498" s="176"/>
      <c r="URM498" s="195"/>
      <c r="URN498" s="66"/>
      <c r="URO498" s="28"/>
      <c r="URP498" s="28"/>
      <c r="URQ498" s="28"/>
      <c r="URR498" s="176"/>
      <c r="URS498" s="195"/>
      <c r="URT498" s="66"/>
      <c r="URU498" s="28"/>
      <c r="URV498" s="28"/>
      <c r="URW498" s="28"/>
      <c r="URX498" s="176"/>
      <c r="URY498" s="195"/>
      <c r="URZ498" s="66"/>
      <c r="USA498" s="28"/>
      <c r="USB498" s="28"/>
      <c r="USC498" s="28"/>
      <c r="USD498" s="176"/>
      <c r="USE498" s="195"/>
      <c r="USF498" s="66"/>
      <c r="USG498" s="28"/>
      <c r="USH498" s="28"/>
      <c r="USI498" s="28"/>
      <c r="USJ498" s="176"/>
      <c r="USK498" s="195"/>
      <c r="USL498" s="66"/>
      <c r="USM498" s="28"/>
      <c r="USN498" s="28"/>
      <c r="USO498" s="28"/>
      <c r="USP498" s="176"/>
      <c r="USQ498" s="195"/>
      <c r="USR498" s="66"/>
      <c r="USS498" s="28"/>
      <c r="UST498" s="28"/>
      <c r="USU498" s="28"/>
      <c r="USV498" s="176"/>
      <c r="USW498" s="195"/>
      <c r="USX498" s="66"/>
      <c r="USY498" s="28"/>
      <c r="USZ498" s="28"/>
      <c r="UTA498" s="28"/>
      <c r="UTB498" s="176"/>
      <c r="UTC498" s="195"/>
      <c r="UTD498" s="66"/>
      <c r="UTE498" s="28"/>
      <c r="UTF498" s="28"/>
      <c r="UTG498" s="28"/>
      <c r="UTH498" s="176"/>
      <c r="UTI498" s="195"/>
      <c r="UTJ498" s="66"/>
      <c r="UTK498" s="28"/>
      <c r="UTL498" s="28"/>
      <c r="UTM498" s="28"/>
      <c r="UTN498" s="176"/>
      <c r="UTO498" s="195"/>
      <c r="UTP498" s="66"/>
      <c r="UTQ498" s="28"/>
      <c r="UTR498" s="28"/>
      <c r="UTS498" s="28"/>
      <c r="UTT498" s="176"/>
      <c r="UTU498" s="195"/>
      <c r="UTV498" s="66"/>
      <c r="UTW498" s="28"/>
      <c r="UTX498" s="28"/>
      <c r="UTY498" s="28"/>
      <c r="UTZ498" s="176"/>
      <c r="UUA498" s="195"/>
      <c r="UUB498" s="66"/>
      <c r="UUC498" s="28"/>
      <c r="UUD498" s="28"/>
      <c r="UUE498" s="28"/>
      <c r="UUF498" s="176"/>
      <c r="UUG498" s="195"/>
      <c r="UUH498" s="66"/>
      <c r="UUI498" s="28"/>
      <c r="UUJ498" s="28"/>
      <c r="UUK498" s="28"/>
      <c r="UUL498" s="176"/>
      <c r="UUM498" s="195"/>
      <c r="UUN498" s="66"/>
      <c r="UUO498" s="28"/>
      <c r="UUP498" s="28"/>
      <c r="UUQ498" s="28"/>
      <c r="UUR498" s="176"/>
      <c r="UUS498" s="195"/>
      <c r="UUT498" s="66"/>
      <c r="UUU498" s="28"/>
      <c r="UUV498" s="28"/>
      <c r="UUW498" s="28"/>
      <c r="UUX498" s="176"/>
      <c r="UUY498" s="195"/>
      <c r="UUZ498" s="66"/>
      <c r="UVA498" s="28"/>
      <c r="UVB498" s="28"/>
      <c r="UVC498" s="28"/>
      <c r="UVD498" s="176"/>
      <c r="UVE498" s="195"/>
      <c r="UVF498" s="66"/>
      <c r="UVG498" s="28"/>
      <c r="UVH498" s="28"/>
      <c r="UVI498" s="28"/>
      <c r="UVJ498" s="176"/>
      <c r="UVK498" s="195"/>
      <c r="UVL498" s="66"/>
      <c r="UVM498" s="28"/>
      <c r="UVN498" s="28"/>
      <c r="UVO498" s="28"/>
      <c r="UVP498" s="176"/>
      <c r="UVQ498" s="195"/>
      <c r="UVR498" s="66"/>
      <c r="UVS498" s="28"/>
      <c r="UVT498" s="28"/>
      <c r="UVU498" s="28"/>
      <c r="UVV498" s="176"/>
      <c r="UVW498" s="195"/>
      <c r="UVX498" s="66"/>
      <c r="UVY498" s="28"/>
      <c r="UVZ498" s="28"/>
      <c r="UWA498" s="28"/>
      <c r="UWB498" s="176"/>
      <c r="UWC498" s="195"/>
      <c r="UWD498" s="66"/>
      <c r="UWE498" s="28"/>
      <c r="UWF498" s="28"/>
      <c r="UWG498" s="28"/>
      <c r="UWH498" s="176"/>
      <c r="UWI498" s="195"/>
      <c r="UWJ498" s="66"/>
      <c r="UWK498" s="28"/>
      <c r="UWL498" s="28"/>
      <c r="UWM498" s="28"/>
      <c r="UWN498" s="176"/>
      <c r="UWO498" s="195"/>
      <c r="UWP498" s="66"/>
      <c r="UWQ498" s="28"/>
      <c r="UWR498" s="28"/>
      <c r="UWS498" s="28"/>
      <c r="UWT498" s="176"/>
      <c r="UWU498" s="195"/>
      <c r="UWV498" s="66"/>
      <c r="UWW498" s="28"/>
      <c r="UWX498" s="28"/>
      <c r="UWY498" s="28"/>
      <c r="UWZ498" s="176"/>
      <c r="UXA498" s="195"/>
      <c r="UXB498" s="66"/>
      <c r="UXC498" s="28"/>
      <c r="UXD498" s="28"/>
      <c r="UXE498" s="28"/>
      <c r="UXF498" s="176"/>
      <c r="UXG498" s="195"/>
      <c r="UXH498" s="66"/>
      <c r="UXI498" s="28"/>
      <c r="UXJ498" s="28"/>
      <c r="UXK498" s="28"/>
      <c r="UXL498" s="176"/>
      <c r="UXM498" s="195"/>
      <c r="UXN498" s="66"/>
      <c r="UXO498" s="28"/>
      <c r="UXP498" s="28"/>
      <c r="UXQ498" s="28"/>
      <c r="UXR498" s="176"/>
      <c r="UXS498" s="195"/>
      <c r="UXT498" s="66"/>
      <c r="UXU498" s="28"/>
      <c r="UXV498" s="28"/>
      <c r="UXW498" s="28"/>
      <c r="UXX498" s="176"/>
      <c r="UXY498" s="195"/>
      <c r="UXZ498" s="66"/>
      <c r="UYA498" s="28"/>
      <c r="UYB498" s="28"/>
      <c r="UYC498" s="28"/>
      <c r="UYD498" s="176"/>
      <c r="UYE498" s="195"/>
      <c r="UYF498" s="66"/>
      <c r="UYG498" s="28"/>
      <c r="UYH498" s="28"/>
      <c r="UYI498" s="28"/>
      <c r="UYJ498" s="176"/>
      <c r="UYK498" s="195"/>
      <c r="UYL498" s="66"/>
      <c r="UYM498" s="28"/>
      <c r="UYN498" s="28"/>
      <c r="UYO498" s="28"/>
      <c r="UYP498" s="176"/>
      <c r="UYQ498" s="195"/>
      <c r="UYR498" s="66"/>
      <c r="UYS498" s="28"/>
      <c r="UYT498" s="28"/>
      <c r="UYU498" s="28"/>
      <c r="UYV498" s="176"/>
      <c r="UYW498" s="195"/>
      <c r="UYX498" s="66"/>
      <c r="UYY498" s="28"/>
      <c r="UYZ498" s="28"/>
      <c r="UZA498" s="28"/>
      <c r="UZB498" s="176"/>
      <c r="UZC498" s="195"/>
      <c r="UZD498" s="66"/>
      <c r="UZE498" s="28"/>
      <c r="UZF498" s="28"/>
      <c r="UZG498" s="28"/>
      <c r="UZH498" s="176"/>
      <c r="UZI498" s="195"/>
      <c r="UZJ498" s="66"/>
      <c r="UZK498" s="28"/>
      <c r="UZL498" s="28"/>
      <c r="UZM498" s="28"/>
      <c r="UZN498" s="176"/>
      <c r="UZO498" s="195"/>
      <c r="UZP498" s="66"/>
      <c r="UZQ498" s="28"/>
      <c r="UZR498" s="28"/>
      <c r="UZS498" s="28"/>
      <c r="UZT498" s="176"/>
      <c r="UZU498" s="195"/>
      <c r="UZV498" s="66"/>
      <c r="UZW498" s="28"/>
      <c r="UZX498" s="28"/>
      <c r="UZY498" s="28"/>
      <c r="UZZ498" s="176"/>
      <c r="VAA498" s="195"/>
      <c r="VAB498" s="66"/>
      <c r="VAC498" s="28"/>
      <c r="VAD498" s="28"/>
      <c r="VAE498" s="28"/>
      <c r="VAF498" s="176"/>
      <c r="VAG498" s="195"/>
      <c r="VAH498" s="66"/>
      <c r="VAI498" s="28"/>
      <c r="VAJ498" s="28"/>
      <c r="VAK498" s="28"/>
      <c r="VAL498" s="176"/>
      <c r="VAM498" s="195"/>
      <c r="VAN498" s="66"/>
      <c r="VAO498" s="28"/>
      <c r="VAP498" s="28"/>
      <c r="VAQ498" s="28"/>
      <c r="VAR498" s="176"/>
      <c r="VAS498" s="195"/>
      <c r="VAT498" s="66"/>
      <c r="VAU498" s="28"/>
      <c r="VAV498" s="28"/>
      <c r="VAW498" s="28"/>
      <c r="VAX498" s="176"/>
      <c r="VAY498" s="195"/>
      <c r="VAZ498" s="66"/>
      <c r="VBA498" s="28"/>
      <c r="VBB498" s="28"/>
      <c r="VBC498" s="28"/>
      <c r="VBD498" s="176"/>
      <c r="VBE498" s="195"/>
      <c r="VBF498" s="66"/>
      <c r="VBG498" s="28"/>
      <c r="VBH498" s="28"/>
      <c r="VBI498" s="28"/>
      <c r="VBJ498" s="176"/>
      <c r="VBK498" s="195"/>
      <c r="VBL498" s="66"/>
      <c r="VBM498" s="28"/>
      <c r="VBN498" s="28"/>
      <c r="VBO498" s="28"/>
      <c r="VBP498" s="176"/>
      <c r="VBQ498" s="195"/>
      <c r="VBR498" s="66"/>
      <c r="VBS498" s="28"/>
      <c r="VBT498" s="28"/>
      <c r="VBU498" s="28"/>
      <c r="VBV498" s="176"/>
      <c r="VBW498" s="195"/>
      <c r="VBX498" s="66"/>
      <c r="VBY498" s="28"/>
      <c r="VBZ498" s="28"/>
      <c r="VCA498" s="28"/>
      <c r="VCB498" s="176"/>
      <c r="VCC498" s="195"/>
      <c r="VCD498" s="66"/>
      <c r="VCE498" s="28"/>
      <c r="VCF498" s="28"/>
      <c r="VCG498" s="28"/>
      <c r="VCH498" s="176"/>
      <c r="VCI498" s="195"/>
      <c r="VCJ498" s="66"/>
      <c r="VCK498" s="28"/>
      <c r="VCL498" s="28"/>
      <c r="VCM498" s="28"/>
      <c r="VCN498" s="176"/>
      <c r="VCO498" s="195"/>
      <c r="VCP498" s="66"/>
      <c r="VCQ498" s="28"/>
      <c r="VCR498" s="28"/>
      <c r="VCS498" s="28"/>
      <c r="VCT498" s="176"/>
      <c r="VCU498" s="195"/>
      <c r="VCV498" s="66"/>
      <c r="VCW498" s="28"/>
      <c r="VCX498" s="28"/>
      <c r="VCY498" s="28"/>
      <c r="VCZ498" s="176"/>
      <c r="VDA498" s="195"/>
      <c r="VDB498" s="66"/>
      <c r="VDC498" s="28"/>
      <c r="VDD498" s="28"/>
      <c r="VDE498" s="28"/>
      <c r="VDF498" s="176"/>
      <c r="VDG498" s="195"/>
      <c r="VDH498" s="66"/>
      <c r="VDI498" s="28"/>
      <c r="VDJ498" s="28"/>
      <c r="VDK498" s="28"/>
      <c r="VDL498" s="176"/>
      <c r="VDM498" s="195"/>
      <c r="VDN498" s="66"/>
      <c r="VDO498" s="28"/>
      <c r="VDP498" s="28"/>
      <c r="VDQ498" s="28"/>
      <c r="VDR498" s="176"/>
      <c r="VDS498" s="195"/>
      <c r="VDT498" s="66"/>
      <c r="VDU498" s="28"/>
      <c r="VDV498" s="28"/>
      <c r="VDW498" s="28"/>
      <c r="VDX498" s="176"/>
      <c r="VDY498" s="195"/>
      <c r="VDZ498" s="66"/>
      <c r="VEA498" s="28"/>
      <c r="VEB498" s="28"/>
      <c r="VEC498" s="28"/>
      <c r="VED498" s="176"/>
      <c r="VEE498" s="195"/>
      <c r="VEF498" s="66"/>
      <c r="VEG498" s="28"/>
      <c r="VEH498" s="28"/>
      <c r="VEI498" s="28"/>
      <c r="VEJ498" s="176"/>
      <c r="VEK498" s="195"/>
      <c r="VEL498" s="66"/>
      <c r="VEM498" s="28"/>
      <c r="VEN498" s="28"/>
      <c r="VEO498" s="28"/>
      <c r="VEP498" s="176"/>
      <c r="VEQ498" s="195"/>
      <c r="VER498" s="66"/>
      <c r="VES498" s="28"/>
      <c r="VET498" s="28"/>
      <c r="VEU498" s="28"/>
      <c r="VEV498" s="176"/>
      <c r="VEW498" s="195"/>
      <c r="VEX498" s="66"/>
      <c r="VEY498" s="28"/>
      <c r="VEZ498" s="28"/>
      <c r="VFA498" s="28"/>
      <c r="VFB498" s="176"/>
      <c r="VFC498" s="195"/>
      <c r="VFD498" s="66"/>
      <c r="VFE498" s="28"/>
      <c r="VFF498" s="28"/>
      <c r="VFG498" s="28"/>
      <c r="VFH498" s="176"/>
      <c r="VFI498" s="195"/>
      <c r="VFJ498" s="66"/>
      <c r="VFK498" s="28"/>
      <c r="VFL498" s="28"/>
      <c r="VFM498" s="28"/>
      <c r="VFN498" s="176"/>
      <c r="VFO498" s="195"/>
      <c r="VFP498" s="66"/>
      <c r="VFQ498" s="28"/>
      <c r="VFR498" s="28"/>
      <c r="VFS498" s="28"/>
      <c r="VFT498" s="176"/>
      <c r="VFU498" s="195"/>
      <c r="VFV498" s="66"/>
      <c r="VFW498" s="28"/>
      <c r="VFX498" s="28"/>
      <c r="VFY498" s="28"/>
      <c r="VFZ498" s="176"/>
      <c r="VGA498" s="195"/>
      <c r="VGB498" s="66"/>
      <c r="VGC498" s="28"/>
      <c r="VGD498" s="28"/>
      <c r="VGE498" s="28"/>
      <c r="VGF498" s="176"/>
      <c r="VGG498" s="195"/>
      <c r="VGH498" s="66"/>
      <c r="VGI498" s="28"/>
      <c r="VGJ498" s="28"/>
      <c r="VGK498" s="28"/>
      <c r="VGL498" s="176"/>
      <c r="VGM498" s="195"/>
      <c r="VGN498" s="66"/>
      <c r="VGO498" s="28"/>
      <c r="VGP498" s="28"/>
      <c r="VGQ498" s="28"/>
      <c r="VGR498" s="176"/>
      <c r="VGS498" s="195"/>
      <c r="VGT498" s="66"/>
      <c r="VGU498" s="28"/>
      <c r="VGV498" s="28"/>
      <c r="VGW498" s="28"/>
      <c r="VGX498" s="176"/>
      <c r="VGY498" s="195"/>
      <c r="VGZ498" s="66"/>
      <c r="VHA498" s="28"/>
      <c r="VHB498" s="28"/>
      <c r="VHC498" s="28"/>
      <c r="VHD498" s="176"/>
      <c r="VHE498" s="195"/>
      <c r="VHF498" s="66"/>
      <c r="VHG498" s="28"/>
      <c r="VHH498" s="28"/>
      <c r="VHI498" s="28"/>
      <c r="VHJ498" s="176"/>
      <c r="VHK498" s="195"/>
      <c r="VHL498" s="66"/>
      <c r="VHM498" s="28"/>
      <c r="VHN498" s="28"/>
      <c r="VHO498" s="28"/>
      <c r="VHP498" s="176"/>
      <c r="VHQ498" s="195"/>
      <c r="VHR498" s="66"/>
      <c r="VHS498" s="28"/>
      <c r="VHT498" s="28"/>
      <c r="VHU498" s="28"/>
      <c r="VHV498" s="176"/>
      <c r="VHW498" s="195"/>
      <c r="VHX498" s="66"/>
      <c r="VHY498" s="28"/>
      <c r="VHZ498" s="28"/>
      <c r="VIA498" s="28"/>
      <c r="VIB498" s="176"/>
      <c r="VIC498" s="195"/>
      <c r="VID498" s="66"/>
      <c r="VIE498" s="28"/>
      <c r="VIF498" s="28"/>
      <c r="VIG498" s="28"/>
      <c r="VIH498" s="176"/>
      <c r="VII498" s="195"/>
      <c r="VIJ498" s="66"/>
      <c r="VIK498" s="28"/>
      <c r="VIL498" s="28"/>
      <c r="VIM498" s="28"/>
      <c r="VIN498" s="176"/>
      <c r="VIO498" s="195"/>
      <c r="VIP498" s="66"/>
      <c r="VIQ498" s="28"/>
      <c r="VIR498" s="28"/>
      <c r="VIS498" s="28"/>
      <c r="VIT498" s="176"/>
      <c r="VIU498" s="195"/>
      <c r="VIV498" s="66"/>
      <c r="VIW498" s="28"/>
      <c r="VIX498" s="28"/>
      <c r="VIY498" s="28"/>
      <c r="VIZ498" s="176"/>
      <c r="VJA498" s="195"/>
      <c r="VJB498" s="66"/>
      <c r="VJC498" s="28"/>
      <c r="VJD498" s="28"/>
      <c r="VJE498" s="28"/>
      <c r="VJF498" s="176"/>
      <c r="VJG498" s="195"/>
      <c r="VJH498" s="66"/>
      <c r="VJI498" s="28"/>
      <c r="VJJ498" s="28"/>
      <c r="VJK498" s="28"/>
      <c r="VJL498" s="176"/>
      <c r="VJM498" s="195"/>
      <c r="VJN498" s="66"/>
      <c r="VJO498" s="28"/>
      <c r="VJP498" s="28"/>
      <c r="VJQ498" s="28"/>
      <c r="VJR498" s="176"/>
      <c r="VJS498" s="195"/>
      <c r="VJT498" s="66"/>
      <c r="VJU498" s="28"/>
      <c r="VJV498" s="28"/>
      <c r="VJW498" s="28"/>
      <c r="VJX498" s="176"/>
      <c r="VJY498" s="195"/>
      <c r="VJZ498" s="66"/>
      <c r="VKA498" s="28"/>
      <c r="VKB498" s="28"/>
      <c r="VKC498" s="28"/>
      <c r="VKD498" s="176"/>
      <c r="VKE498" s="195"/>
      <c r="VKF498" s="66"/>
      <c r="VKG498" s="28"/>
      <c r="VKH498" s="28"/>
      <c r="VKI498" s="28"/>
      <c r="VKJ498" s="176"/>
      <c r="VKK498" s="195"/>
      <c r="VKL498" s="66"/>
      <c r="VKM498" s="28"/>
      <c r="VKN498" s="28"/>
      <c r="VKO498" s="28"/>
      <c r="VKP498" s="176"/>
      <c r="VKQ498" s="195"/>
      <c r="VKR498" s="66"/>
      <c r="VKS498" s="28"/>
      <c r="VKT498" s="28"/>
      <c r="VKU498" s="28"/>
      <c r="VKV498" s="176"/>
      <c r="VKW498" s="195"/>
      <c r="VKX498" s="66"/>
      <c r="VKY498" s="28"/>
      <c r="VKZ498" s="28"/>
      <c r="VLA498" s="28"/>
      <c r="VLB498" s="176"/>
      <c r="VLC498" s="195"/>
      <c r="VLD498" s="66"/>
      <c r="VLE498" s="28"/>
      <c r="VLF498" s="28"/>
      <c r="VLG498" s="28"/>
      <c r="VLH498" s="176"/>
      <c r="VLI498" s="195"/>
      <c r="VLJ498" s="66"/>
      <c r="VLK498" s="28"/>
      <c r="VLL498" s="28"/>
      <c r="VLM498" s="28"/>
      <c r="VLN498" s="176"/>
      <c r="VLO498" s="195"/>
      <c r="VLP498" s="66"/>
      <c r="VLQ498" s="28"/>
      <c r="VLR498" s="28"/>
      <c r="VLS498" s="28"/>
      <c r="VLT498" s="176"/>
      <c r="VLU498" s="195"/>
      <c r="VLV498" s="66"/>
      <c r="VLW498" s="28"/>
      <c r="VLX498" s="28"/>
      <c r="VLY498" s="28"/>
      <c r="VLZ498" s="176"/>
      <c r="VMA498" s="195"/>
      <c r="VMB498" s="66"/>
      <c r="VMC498" s="28"/>
      <c r="VMD498" s="28"/>
      <c r="VME498" s="28"/>
      <c r="VMF498" s="176"/>
      <c r="VMG498" s="195"/>
      <c r="VMH498" s="66"/>
      <c r="VMI498" s="28"/>
      <c r="VMJ498" s="28"/>
      <c r="VMK498" s="28"/>
      <c r="VML498" s="176"/>
      <c r="VMM498" s="195"/>
      <c r="VMN498" s="66"/>
      <c r="VMO498" s="28"/>
      <c r="VMP498" s="28"/>
      <c r="VMQ498" s="28"/>
      <c r="VMR498" s="176"/>
      <c r="VMS498" s="195"/>
      <c r="VMT498" s="66"/>
      <c r="VMU498" s="28"/>
      <c r="VMV498" s="28"/>
      <c r="VMW498" s="28"/>
      <c r="VMX498" s="176"/>
      <c r="VMY498" s="195"/>
      <c r="VMZ498" s="66"/>
      <c r="VNA498" s="28"/>
      <c r="VNB498" s="28"/>
      <c r="VNC498" s="28"/>
      <c r="VND498" s="176"/>
      <c r="VNE498" s="195"/>
      <c r="VNF498" s="66"/>
      <c r="VNG498" s="28"/>
      <c r="VNH498" s="28"/>
      <c r="VNI498" s="28"/>
      <c r="VNJ498" s="176"/>
      <c r="VNK498" s="195"/>
      <c r="VNL498" s="66"/>
      <c r="VNM498" s="28"/>
      <c r="VNN498" s="28"/>
      <c r="VNO498" s="28"/>
      <c r="VNP498" s="176"/>
      <c r="VNQ498" s="195"/>
      <c r="VNR498" s="66"/>
      <c r="VNS498" s="28"/>
      <c r="VNT498" s="28"/>
      <c r="VNU498" s="28"/>
      <c r="VNV498" s="176"/>
      <c r="VNW498" s="195"/>
      <c r="VNX498" s="66"/>
      <c r="VNY498" s="28"/>
      <c r="VNZ498" s="28"/>
      <c r="VOA498" s="28"/>
      <c r="VOB498" s="176"/>
      <c r="VOC498" s="195"/>
      <c r="VOD498" s="66"/>
      <c r="VOE498" s="28"/>
      <c r="VOF498" s="28"/>
      <c r="VOG498" s="28"/>
      <c r="VOH498" s="176"/>
      <c r="VOI498" s="195"/>
      <c r="VOJ498" s="66"/>
      <c r="VOK498" s="28"/>
      <c r="VOL498" s="28"/>
      <c r="VOM498" s="28"/>
      <c r="VON498" s="176"/>
      <c r="VOO498" s="195"/>
      <c r="VOP498" s="66"/>
      <c r="VOQ498" s="28"/>
      <c r="VOR498" s="28"/>
      <c r="VOS498" s="28"/>
      <c r="VOT498" s="176"/>
      <c r="VOU498" s="195"/>
      <c r="VOV498" s="66"/>
      <c r="VOW498" s="28"/>
      <c r="VOX498" s="28"/>
      <c r="VOY498" s="28"/>
      <c r="VOZ498" s="176"/>
      <c r="VPA498" s="195"/>
      <c r="VPB498" s="66"/>
      <c r="VPC498" s="28"/>
      <c r="VPD498" s="28"/>
      <c r="VPE498" s="28"/>
      <c r="VPF498" s="176"/>
      <c r="VPG498" s="195"/>
      <c r="VPH498" s="66"/>
      <c r="VPI498" s="28"/>
      <c r="VPJ498" s="28"/>
      <c r="VPK498" s="28"/>
      <c r="VPL498" s="176"/>
      <c r="VPM498" s="195"/>
      <c r="VPN498" s="66"/>
      <c r="VPO498" s="28"/>
      <c r="VPP498" s="28"/>
      <c r="VPQ498" s="28"/>
      <c r="VPR498" s="176"/>
      <c r="VPS498" s="195"/>
      <c r="VPT498" s="66"/>
      <c r="VPU498" s="28"/>
      <c r="VPV498" s="28"/>
      <c r="VPW498" s="28"/>
      <c r="VPX498" s="176"/>
      <c r="VPY498" s="195"/>
      <c r="VPZ498" s="66"/>
      <c r="VQA498" s="28"/>
      <c r="VQB498" s="28"/>
      <c r="VQC498" s="28"/>
      <c r="VQD498" s="176"/>
      <c r="VQE498" s="195"/>
      <c r="VQF498" s="66"/>
      <c r="VQG498" s="28"/>
      <c r="VQH498" s="28"/>
      <c r="VQI498" s="28"/>
      <c r="VQJ498" s="176"/>
      <c r="VQK498" s="195"/>
      <c r="VQL498" s="66"/>
      <c r="VQM498" s="28"/>
      <c r="VQN498" s="28"/>
      <c r="VQO498" s="28"/>
      <c r="VQP498" s="176"/>
      <c r="VQQ498" s="195"/>
      <c r="VQR498" s="66"/>
      <c r="VQS498" s="28"/>
      <c r="VQT498" s="28"/>
      <c r="VQU498" s="28"/>
      <c r="VQV498" s="176"/>
      <c r="VQW498" s="195"/>
      <c r="VQX498" s="66"/>
      <c r="VQY498" s="28"/>
      <c r="VQZ498" s="28"/>
      <c r="VRA498" s="28"/>
      <c r="VRB498" s="176"/>
      <c r="VRC498" s="195"/>
      <c r="VRD498" s="66"/>
      <c r="VRE498" s="28"/>
      <c r="VRF498" s="28"/>
      <c r="VRG498" s="28"/>
      <c r="VRH498" s="176"/>
      <c r="VRI498" s="195"/>
      <c r="VRJ498" s="66"/>
      <c r="VRK498" s="28"/>
      <c r="VRL498" s="28"/>
      <c r="VRM498" s="28"/>
      <c r="VRN498" s="176"/>
      <c r="VRO498" s="195"/>
      <c r="VRP498" s="66"/>
      <c r="VRQ498" s="28"/>
      <c r="VRR498" s="28"/>
      <c r="VRS498" s="28"/>
      <c r="VRT498" s="176"/>
      <c r="VRU498" s="195"/>
      <c r="VRV498" s="66"/>
      <c r="VRW498" s="28"/>
      <c r="VRX498" s="28"/>
      <c r="VRY498" s="28"/>
      <c r="VRZ498" s="176"/>
      <c r="VSA498" s="195"/>
      <c r="VSB498" s="66"/>
      <c r="VSC498" s="28"/>
      <c r="VSD498" s="28"/>
      <c r="VSE498" s="28"/>
      <c r="VSF498" s="176"/>
      <c r="VSG498" s="195"/>
      <c r="VSH498" s="66"/>
      <c r="VSI498" s="28"/>
      <c r="VSJ498" s="28"/>
      <c r="VSK498" s="28"/>
      <c r="VSL498" s="176"/>
      <c r="VSM498" s="195"/>
      <c r="VSN498" s="66"/>
      <c r="VSO498" s="28"/>
      <c r="VSP498" s="28"/>
      <c r="VSQ498" s="28"/>
      <c r="VSR498" s="176"/>
      <c r="VSS498" s="195"/>
      <c r="VST498" s="66"/>
      <c r="VSU498" s="28"/>
      <c r="VSV498" s="28"/>
      <c r="VSW498" s="28"/>
      <c r="VSX498" s="176"/>
      <c r="VSY498" s="195"/>
      <c r="VSZ498" s="66"/>
      <c r="VTA498" s="28"/>
      <c r="VTB498" s="28"/>
      <c r="VTC498" s="28"/>
      <c r="VTD498" s="176"/>
      <c r="VTE498" s="195"/>
      <c r="VTF498" s="66"/>
      <c r="VTG498" s="28"/>
      <c r="VTH498" s="28"/>
      <c r="VTI498" s="28"/>
      <c r="VTJ498" s="176"/>
      <c r="VTK498" s="195"/>
      <c r="VTL498" s="66"/>
      <c r="VTM498" s="28"/>
      <c r="VTN498" s="28"/>
      <c r="VTO498" s="28"/>
      <c r="VTP498" s="176"/>
      <c r="VTQ498" s="195"/>
      <c r="VTR498" s="66"/>
      <c r="VTS498" s="28"/>
      <c r="VTT498" s="28"/>
      <c r="VTU498" s="28"/>
      <c r="VTV498" s="176"/>
      <c r="VTW498" s="195"/>
      <c r="VTX498" s="66"/>
      <c r="VTY498" s="28"/>
      <c r="VTZ498" s="28"/>
      <c r="VUA498" s="28"/>
      <c r="VUB498" s="176"/>
      <c r="VUC498" s="195"/>
      <c r="VUD498" s="66"/>
      <c r="VUE498" s="28"/>
      <c r="VUF498" s="28"/>
      <c r="VUG498" s="28"/>
      <c r="VUH498" s="176"/>
      <c r="VUI498" s="195"/>
      <c r="VUJ498" s="66"/>
      <c r="VUK498" s="28"/>
      <c r="VUL498" s="28"/>
      <c r="VUM498" s="28"/>
      <c r="VUN498" s="176"/>
      <c r="VUO498" s="195"/>
      <c r="VUP498" s="66"/>
      <c r="VUQ498" s="28"/>
      <c r="VUR498" s="28"/>
      <c r="VUS498" s="28"/>
      <c r="VUT498" s="176"/>
      <c r="VUU498" s="195"/>
      <c r="VUV498" s="66"/>
      <c r="VUW498" s="28"/>
      <c r="VUX498" s="28"/>
      <c r="VUY498" s="28"/>
      <c r="VUZ498" s="176"/>
      <c r="VVA498" s="195"/>
      <c r="VVB498" s="66"/>
      <c r="VVC498" s="28"/>
      <c r="VVD498" s="28"/>
      <c r="VVE498" s="28"/>
      <c r="VVF498" s="176"/>
      <c r="VVG498" s="195"/>
      <c r="VVH498" s="66"/>
      <c r="VVI498" s="28"/>
      <c r="VVJ498" s="28"/>
      <c r="VVK498" s="28"/>
      <c r="VVL498" s="176"/>
      <c r="VVM498" s="195"/>
      <c r="VVN498" s="66"/>
      <c r="VVO498" s="28"/>
      <c r="VVP498" s="28"/>
      <c r="VVQ498" s="28"/>
      <c r="VVR498" s="176"/>
      <c r="VVS498" s="195"/>
      <c r="VVT498" s="66"/>
      <c r="VVU498" s="28"/>
      <c r="VVV498" s="28"/>
      <c r="VVW498" s="28"/>
      <c r="VVX498" s="176"/>
      <c r="VVY498" s="195"/>
      <c r="VVZ498" s="66"/>
      <c r="VWA498" s="28"/>
      <c r="VWB498" s="28"/>
      <c r="VWC498" s="28"/>
      <c r="VWD498" s="176"/>
      <c r="VWE498" s="195"/>
      <c r="VWF498" s="66"/>
      <c r="VWG498" s="28"/>
      <c r="VWH498" s="28"/>
      <c r="VWI498" s="28"/>
      <c r="VWJ498" s="176"/>
      <c r="VWK498" s="195"/>
      <c r="VWL498" s="66"/>
      <c r="VWM498" s="28"/>
      <c r="VWN498" s="28"/>
      <c r="VWO498" s="28"/>
      <c r="VWP498" s="176"/>
      <c r="VWQ498" s="195"/>
      <c r="VWR498" s="66"/>
      <c r="VWS498" s="28"/>
      <c r="VWT498" s="28"/>
      <c r="VWU498" s="28"/>
      <c r="VWV498" s="176"/>
      <c r="VWW498" s="195"/>
      <c r="VWX498" s="66"/>
      <c r="VWY498" s="28"/>
      <c r="VWZ498" s="28"/>
      <c r="VXA498" s="28"/>
      <c r="VXB498" s="176"/>
      <c r="VXC498" s="195"/>
      <c r="VXD498" s="66"/>
      <c r="VXE498" s="28"/>
      <c r="VXF498" s="28"/>
      <c r="VXG498" s="28"/>
      <c r="VXH498" s="176"/>
      <c r="VXI498" s="195"/>
      <c r="VXJ498" s="66"/>
      <c r="VXK498" s="28"/>
      <c r="VXL498" s="28"/>
      <c r="VXM498" s="28"/>
      <c r="VXN498" s="176"/>
      <c r="VXO498" s="195"/>
      <c r="VXP498" s="66"/>
      <c r="VXQ498" s="28"/>
      <c r="VXR498" s="28"/>
      <c r="VXS498" s="28"/>
      <c r="VXT498" s="176"/>
      <c r="VXU498" s="195"/>
      <c r="VXV498" s="66"/>
      <c r="VXW498" s="28"/>
      <c r="VXX498" s="28"/>
      <c r="VXY498" s="28"/>
      <c r="VXZ498" s="176"/>
      <c r="VYA498" s="195"/>
      <c r="VYB498" s="66"/>
      <c r="VYC498" s="28"/>
      <c r="VYD498" s="28"/>
      <c r="VYE498" s="28"/>
      <c r="VYF498" s="176"/>
      <c r="VYG498" s="195"/>
      <c r="VYH498" s="66"/>
      <c r="VYI498" s="28"/>
      <c r="VYJ498" s="28"/>
      <c r="VYK498" s="28"/>
      <c r="VYL498" s="176"/>
      <c r="VYM498" s="195"/>
      <c r="VYN498" s="66"/>
      <c r="VYO498" s="28"/>
      <c r="VYP498" s="28"/>
      <c r="VYQ498" s="28"/>
      <c r="VYR498" s="176"/>
      <c r="VYS498" s="195"/>
      <c r="VYT498" s="66"/>
      <c r="VYU498" s="28"/>
      <c r="VYV498" s="28"/>
      <c r="VYW498" s="28"/>
      <c r="VYX498" s="176"/>
      <c r="VYY498" s="195"/>
      <c r="VYZ498" s="66"/>
      <c r="VZA498" s="28"/>
      <c r="VZB498" s="28"/>
      <c r="VZC498" s="28"/>
      <c r="VZD498" s="176"/>
      <c r="VZE498" s="195"/>
      <c r="VZF498" s="66"/>
      <c r="VZG498" s="28"/>
      <c r="VZH498" s="28"/>
      <c r="VZI498" s="28"/>
      <c r="VZJ498" s="176"/>
      <c r="VZK498" s="195"/>
      <c r="VZL498" s="66"/>
      <c r="VZM498" s="28"/>
      <c r="VZN498" s="28"/>
      <c r="VZO498" s="28"/>
      <c r="VZP498" s="176"/>
      <c r="VZQ498" s="195"/>
      <c r="VZR498" s="66"/>
      <c r="VZS498" s="28"/>
      <c r="VZT498" s="28"/>
      <c r="VZU498" s="28"/>
      <c r="VZV498" s="176"/>
      <c r="VZW498" s="195"/>
      <c r="VZX498" s="66"/>
      <c r="VZY498" s="28"/>
      <c r="VZZ498" s="28"/>
      <c r="WAA498" s="28"/>
      <c r="WAB498" s="176"/>
      <c r="WAC498" s="195"/>
      <c r="WAD498" s="66"/>
      <c r="WAE498" s="28"/>
      <c r="WAF498" s="28"/>
      <c r="WAG498" s="28"/>
      <c r="WAH498" s="176"/>
      <c r="WAI498" s="195"/>
      <c r="WAJ498" s="66"/>
      <c r="WAK498" s="28"/>
      <c r="WAL498" s="28"/>
      <c r="WAM498" s="28"/>
      <c r="WAN498" s="176"/>
      <c r="WAO498" s="195"/>
      <c r="WAP498" s="66"/>
      <c r="WAQ498" s="28"/>
      <c r="WAR498" s="28"/>
      <c r="WAS498" s="28"/>
      <c r="WAT498" s="176"/>
      <c r="WAU498" s="195"/>
      <c r="WAV498" s="66"/>
      <c r="WAW498" s="28"/>
      <c r="WAX498" s="28"/>
      <c r="WAY498" s="28"/>
      <c r="WAZ498" s="176"/>
      <c r="WBA498" s="195"/>
      <c r="WBB498" s="66"/>
      <c r="WBC498" s="28"/>
      <c r="WBD498" s="28"/>
      <c r="WBE498" s="28"/>
      <c r="WBF498" s="176"/>
      <c r="WBG498" s="195"/>
      <c r="WBH498" s="66"/>
      <c r="WBI498" s="28"/>
      <c r="WBJ498" s="28"/>
      <c r="WBK498" s="28"/>
      <c r="WBL498" s="176"/>
      <c r="WBM498" s="195"/>
      <c r="WBN498" s="66"/>
      <c r="WBO498" s="28"/>
      <c r="WBP498" s="28"/>
      <c r="WBQ498" s="28"/>
      <c r="WBR498" s="176"/>
      <c r="WBS498" s="195"/>
      <c r="WBT498" s="66"/>
      <c r="WBU498" s="28"/>
      <c r="WBV498" s="28"/>
      <c r="WBW498" s="28"/>
      <c r="WBX498" s="176"/>
      <c r="WBY498" s="195"/>
      <c r="WBZ498" s="66"/>
      <c r="WCA498" s="28"/>
      <c r="WCB498" s="28"/>
      <c r="WCC498" s="28"/>
      <c r="WCD498" s="176"/>
      <c r="WCE498" s="195"/>
      <c r="WCF498" s="66"/>
      <c r="WCG498" s="28"/>
      <c r="WCH498" s="28"/>
      <c r="WCI498" s="28"/>
      <c r="WCJ498" s="176"/>
      <c r="WCK498" s="195"/>
      <c r="WCL498" s="66"/>
      <c r="WCM498" s="28"/>
      <c r="WCN498" s="28"/>
      <c r="WCO498" s="28"/>
      <c r="WCP498" s="176"/>
      <c r="WCQ498" s="195"/>
      <c r="WCR498" s="66"/>
      <c r="WCS498" s="28"/>
      <c r="WCT498" s="28"/>
      <c r="WCU498" s="28"/>
      <c r="WCV498" s="176"/>
      <c r="WCW498" s="195"/>
      <c r="WCX498" s="66"/>
      <c r="WCY498" s="28"/>
      <c r="WCZ498" s="28"/>
      <c r="WDA498" s="28"/>
      <c r="WDB498" s="176"/>
      <c r="WDC498" s="195"/>
      <c r="WDD498" s="66"/>
      <c r="WDE498" s="28"/>
      <c r="WDF498" s="28"/>
      <c r="WDG498" s="28"/>
      <c r="WDH498" s="176"/>
      <c r="WDI498" s="195"/>
      <c r="WDJ498" s="66"/>
      <c r="WDK498" s="28"/>
      <c r="WDL498" s="28"/>
      <c r="WDM498" s="28"/>
      <c r="WDN498" s="176"/>
      <c r="WDO498" s="195"/>
      <c r="WDP498" s="66"/>
      <c r="WDQ498" s="28"/>
      <c r="WDR498" s="28"/>
      <c r="WDS498" s="28"/>
      <c r="WDT498" s="176"/>
      <c r="WDU498" s="195"/>
      <c r="WDV498" s="66"/>
      <c r="WDW498" s="28"/>
      <c r="WDX498" s="28"/>
      <c r="WDY498" s="28"/>
      <c r="WDZ498" s="176"/>
      <c r="WEA498" s="195"/>
      <c r="WEB498" s="66"/>
      <c r="WEC498" s="28"/>
      <c r="WED498" s="28"/>
      <c r="WEE498" s="28"/>
      <c r="WEF498" s="176"/>
      <c r="WEG498" s="195"/>
      <c r="WEH498" s="66"/>
      <c r="WEI498" s="28"/>
      <c r="WEJ498" s="28"/>
      <c r="WEK498" s="28"/>
      <c r="WEL498" s="176"/>
      <c r="WEM498" s="195"/>
      <c r="WEN498" s="66"/>
      <c r="WEO498" s="28"/>
      <c r="WEP498" s="28"/>
      <c r="WEQ498" s="28"/>
      <c r="WER498" s="176"/>
      <c r="WES498" s="195"/>
      <c r="WET498" s="66"/>
      <c r="WEU498" s="28"/>
      <c r="WEV498" s="28"/>
      <c r="WEW498" s="28"/>
      <c r="WEX498" s="176"/>
      <c r="WEY498" s="195"/>
      <c r="WEZ498" s="66"/>
      <c r="WFA498" s="28"/>
      <c r="WFB498" s="28"/>
      <c r="WFC498" s="28"/>
      <c r="WFD498" s="176"/>
      <c r="WFE498" s="195"/>
      <c r="WFF498" s="66"/>
      <c r="WFG498" s="28"/>
      <c r="WFH498" s="28"/>
      <c r="WFI498" s="28"/>
      <c r="WFJ498" s="176"/>
      <c r="WFK498" s="195"/>
      <c r="WFL498" s="66"/>
      <c r="WFM498" s="28"/>
      <c r="WFN498" s="28"/>
      <c r="WFO498" s="28"/>
      <c r="WFP498" s="176"/>
      <c r="WFQ498" s="195"/>
      <c r="WFR498" s="66"/>
      <c r="WFS498" s="28"/>
      <c r="WFT498" s="28"/>
      <c r="WFU498" s="28"/>
      <c r="WFV498" s="176"/>
      <c r="WFW498" s="195"/>
      <c r="WFX498" s="66"/>
      <c r="WFY498" s="28"/>
      <c r="WFZ498" s="28"/>
      <c r="WGA498" s="28"/>
      <c r="WGB498" s="176"/>
      <c r="WGC498" s="195"/>
      <c r="WGD498" s="66"/>
      <c r="WGE498" s="28"/>
      <c r="WGF498" s="28"/>
      <c r="WGG498" s="28"/>
      <c r="WGH498" s="176"/>
      <c r="WGI498" s="195"/>
      <c r="WGJ498" s="66"/>
      <c r="WGK498" s="28"/>
      <c r="WGL498" s="28"/>
      <c r="WGM498" s="28"/>
      <c r="WGN498" s="176"/>
      <c r="WGO498" s="195"/>
      <c r="WGP498" s="66"/>
      <c r="WGQ498" s="28"/>
      <c r="WGR498" s="28"/>
      <c r="WGS498" s="28"/>
      <c r="WGT498" s="176"/>
      <c r="WGU498" s="195"/>
      <c r="WGV498" s="66"/>
      <c r="WGW498" s="28"/>
      <c r="WGX498" s="28"/>
      <c r="WGY498" s="28"/>
      <c r="WGZ498" s="176"/>
      <c r="WHA498" s="195"/>
      <c r="WHB498" s="66"/>
      <c r="WHC498" s="28"/>
      <c r="WHD498" s="28"/>
      <c r="WHE498" s="28"/>
      <c r="WHF498" s="176"/>
      <c r="WHG498" s="195"/>
      <c r="WHH498" s="66"/>
      <c r="WHI498" s="28"/>
      <c r="WHJ498" s="28"/>
      <c r="WHK498" s="28"/>
      <c r="WHL498" s="176"/>
      <c r="WHM498" s="195"/>
      <c r="WHN498" s="66"/>
      <c r="WHO498" s="28"/>
      <c r="WHP498" s="28"/>
      <c r="WHQ498" s="28"/>
      <c r="WHR498" s="176"/>
      <c r="WHS498" s="195"/>
      <c r="WHT498" s="66"/>
      <c r="WHU498" s="28"/>
      <c r="WHV498" s="28"/>
      <c r="WHW498" s="28"/>
      <c r="WHX498" s="176"/>
      <c r="WHY498" s="195"/>
      <c r="WHZ498" s="66"/>
      <c r="WIA498" s="28"/>
      <c r="WIB498" s="28"/>
      <c r="WIC498" s="28"/>
      <c r="WID498" s="176"/>
      <c r="WIE498" s="195"/>
      <c r="WIF498" s="66"/>
      <c r="WIG498" s="28"/>
      <c r="WIH498" s="28"/>
      <c r="WII498" s="28"/>
      <c r="WIJ498" s="176"/>
      <c r="WIK498" s="195"/>
      <c r="WIL498" s="66"/>
      <c r="WIM498" s="28"/>
      <c r="WIN498" s="28"/>
      <c r="WIO498" s="28"/>
      <c r="WIP498" s="176"/>
      <c r="WIQ498" s="195"/>
      <c r="WIR498" s="66"/>
      <c r="WIS498" s="28"/>
      <c r="WIT498" s="28"/>
      <c r="WIU498" s="28"/>
      <c r="WIV498" s="176"/>
      <c r="WIW498" s="195"/>
      <c r="WIX498" s="66"/>
      <c r="WIY498" s="28"/>
      <c r="WIZ498" s="28"/>
      <c r="WJA498" s="28"/>
      <c r="WJB498" s="176"/>
      <c r="WJC498" s="195"/>
      <c r="WJD498" s="66"/>
      <c r="WJE498" s="28"/>
      <c r="WJF498" s="28"/>
      <c r="WJG498" s="28"/>
      <c r="WJH498" s="176"/>
      <c r="WJI498" s="195"/>
      <c r="WJJ498" s="66"/>
      <c r="WJK498" s="28"/>
      <c r="WJL498" s="28"/>
      <c r="WJM498" s="28"/>
      <c r="WJN498" s="176"/>
      <c r="WJO498" s="195"/>
      <c r="WJP498" s="66"/>
      <c r="WJQ498" s="28"/>
      <c r="WJR498" s="28"/>
      <c r="WJS498" s="28"/>
      <c r="WJT498" s="176"/>
      <c r="WJU498" s="195"/>
      <c r="WJV498" s="66"/>
      <c r="WJW498" s="28"/>
      <c r="WJX498" s="28"/>
      <c r="WJY498" s="28"/>
      <c r="WJZ498" s="176"/>
      <c r="WKA498" s="195"/>
      <c r="WKB498" s="66"/>
      <c r="WKC498" s="28"/>
      <c r="WKD498" s="28"/>
      <c r="WKE498" s="28"/>
      <c r="WKF498" s="176"/>
      <c r="WKG498" s="195"/>
      <c r="WKH498" s="66"/>
      <c r="WKI498" s="28"/>
      <c r="WKJ498" s="28"/>
      <c r="WKK498" s="28"/>
      <c r="WKL498" s="176"/>
      <c r="WKM498" s="195"/>
      <c r="WKN498" s="66"/>
      <c r="WKO498" s="28"/>
      <c r="WKP498" s="28"/>
      <c r="WKQ498" s="28"/>
      <c r="WKR498" s="176"/>
      <c r="WKS498" s="195"/>
      <c r="WKT498" s="66"/>
      <c r="WKU498" s="28"/>
      <c r="WKV498" s="28"/>
      <c r="WKW498" s="28"/>
      <c r="WKX498" s="176"/>
      <c r="WKY498" s="195"/>
      <c r="WKZ498" s="66"/>
      <c r="WLA498" s="28"/>
      <c r="WLB498" s="28"/>
      <c r="WLC498" s="28"/>
      <c r="WLD498" s="176"/>
      <c r="WLE498" s="195"/>
      <c r="WLF498" s="66"/>
      <c r="WLG498" s="28"/>
      <c r="WLH498" s="28"/>
      <c r="WLI498" s="28"/>
      <c r="WLJ498" s="176"/>
      <c r="WLK498" s="195"/>
      <c r="WLL498" s="66"/>
      <c r="WLM498" s="28"/>
      <c r="WLN498" s="28"/>
      <c r="WLO498" s="28"/>
      <c r="WLP498" s="176"/>
      <c r="WLQ498" s="195"/>
      <c r="WLR498" s="66"/>
      <c r="WLS498" s="28"/>
      <c r="WLT498" s="28"/>
      <c r="WLU498" s="28"/>
      <c r="WLV498" s="176"/>
      <c r="WLW498" s="195"/>
      <c r="WLX498" s="66"/>
      <c r="WLY498" s="28"/>
      <c r="WLZ498" s="28"/>
      <c r="WMA498" s="28"/>
      <c r="WMB498" s="176"/>
      <c r="WMC498" s="195"/>
      <c r="WMD498" s="66"/>
      <c r="WME498" s="28"/>
      <c r="WMF498" s="28"/>
      <c r="WMG498" s="28"/>
      <c r="WMH498" s="176"/>
      <c r="WMI498" s="195"/>
      <c r="WMJ498" s="66"/>
      <c r="WMK498" s="28"/>
      <c r="WML498" s="28"/>
      <c r="WMM498" s="28"/>
      <c r="WMN498" s="176"/>
      <c r="WMO498" s="195"/>
      <c r="WMP498" s="66"/>
      <c r="WMQ498" s="28"/>
      <c r="WMR498" s="28"/>
      <c r="WMS498" s="28"/>
      <c r="WMT498" s="176"/>
      <c r="WMU498" s="195"/>
      <c r="WMV498" s="66"/>
      <c r="WMW498" s="28"/>
      <c r="WMX498" s="28"/>
      <c r="WMY498" s="28"/>
      <c r="WMZ498" s="176"/>
      <c r="WNA498" s="195"/>
      <c r="WNB498" s="66"/>
      <c r="WNC498" s="28"/>
      <c r="WND498" s="28"/>
      <c r="WNE498" s="28"/>
      <c r="WNF498" s="176"/>
      <c r="WNG498" s="195"/>
      <c r="WNH498" s="66"/>
      <c r="WNI498" s="28"/>
      <c r="WNJ498" s="28"/>
      <c r="WNK498" s="28"/>
      <c r="WNL498" s="176"/>
      <c r="WNM498" s="195"/>
      <c r="WNN498" s="66"/>
      <c r="WNO498" s="28"/>
      <c r="WNP498" s="28"/>
      <c r="WNQ498" s="28"/>
      <c r="WNR498" s="176"/>
      <c r="WNS498" s="195"/>
      <c r="WNT498" s="66"/>
      <c r="WNU498" s="28"/>
      <c r="WNV498" s="28"/>
      <c r="WNW498" s="28"/>
      <c r="WNX498" s="176"/>
      <c r="WNY498" s="195"/>
      <c r="WNZ498" s="66"/>
      <c r="WOA498" s="28"/>
      <c r="WOB498" s="28"/>
      <c r="WOC498" s="28"/>
      <c r="WOD498" s="176"/>
      <c r="WOE498" s="195"/>
      <c r="WOF498" s="66"/>
      <c r="WOG498" s="28"/>
      <c r="WOH498" s="28"/>
      <c r="WOI498" s="28"/>
      <c r="WOJ498" s="176"/>
      <c r="WOK498" s="195"/>
      <c r="WOL498" s="66"/>
      <c r="WOM498" s="28"/>
      <c r="WON498" s="28"/>
      <c r="WOO498" s="28"/>
      <c r="WOP498" s="176"/>
      <c r="WOQ498" s="195"/>
      <c r="WOR498" s="66"/>
      <c r="WOS498" s="28"/>
      <c r="WOT498" s="28"/>
      <c r="WOU498" s="28"/>
      <c r="WOV498" s="176"/>
      <c r="WOW498" s="195"/>
      <c r="WOX498" s="66"/>
      <c r="WOY498" s="28"/>
      <c r="WOZ498" s="28"/>
      <c r="WPA498" s="28"/>
      <c r="WPB498" s="176"/>
      <c r="WPC498" s="195"/>
      <c r="WPD498" s="66"/>
      <c r="WPE498" s="28"/>
      <c r="WPF498" s="28"/>
      <c r="WPG498" s="28"/>
      <c r="WPH498" s="176"/>
      <c r="WPI498" s="195"/>
      <c r="WPJ498" s="66"/>
      <c r="WPK498" s="28"/>
      <c r="WPL498" s="28"/>
      <c r="WPM498" s="28"/>
      <c r="WPN498" s="176"/>
      <c r="WPO498" s="195"/>
      <c r="WPP498" s="66"/>
      <c r="WPQ498" s="28"/>
      <c r="WPR498" s="28"/>
      <c r="WPS498" s="28"/>
      <c r="WPT498" s="176"/>
      <c r="WPU498" s="195"/>
      <c r="WPV498" s="66"/>
      <c r="WPW498" s="28"/>
      <c r="WPX498" s="28"/>
      <c r="WPY498" s="28"/>
      <c r="WPZ498" s="176"/>
      <c r="WQA498" s="195"/>
      <c r="WQB498" s="66"/>
      <c r="WQC498" s="28"/>
      <c r="WQD498" s="28"/>
      <c r="WQE498" s="28"/>
      <c r="WQF498" s="176"/>
      <c r="WQG498" s="195"/>
      <c r="WQH498" s="66"/>
      <c r="WQI498" s="28"/>
      <c r="WQJ498" s="28"/>
      <c r="WQK498" s="28"/>
      <c r="WQL498" s="176"/>
      <c r="WQM498" s="195"/>
      <c r="WQN498" s="66"/>
      <c r="WQO498" s="28"/>
      <c r="WQP498" s="28"/>
      <c r="WQQ498" s="28"/>
      <c r="WQR498" s="176"/>
      <c r="WQS498" s="195"/>
      <c r="WQT498" s="66"/>
      <c r="WQU498" s="28"/>
      <c r="WQV498" s="28"/>
      <c r="WQW498" s="28"/>
      <c r="WQX498" s="176"/>
      <c r="WQY498" s="195"/>
      <c r="WQZ498" s="66"/>
      <c r="WRA498" s="28"/>
      <c r="WRB498" s="28"/>
      <c r="WRC498" s="28"/>
      <c r="WRD498" s="176"/>
      <c r="WRE498" s="195"/>
      <c r="WRF498" s="66"/>
      <c r="WRG498" s="28"/>
      <c r="WRH498" s="28"/>
      <c r="WRI498" s="28"/>
      <c r="WRJ498" s="176"/>
      <c r="WRK498" s="195"/>
      <c r="WRL498" s="66"/>
      <c r="WRM498" s="28"/>
      <c r="WRN498" s="28"/>
      <c r="WRO498" s="28"/>
      <c r="WRP498" s="176"/>
      <c r="WRQ498" s="195"/>
      <c r="WRR498" s="66"/>
      <c r="WRS498" s="28"/>
      <c r="WRT498" s="28"/>
      <c r="WRU498" s="28"/>
      <c r="WRV498" s="176"/>
      <c r="WRW498" s="195"/>
      <c r="WRX498" s="66"/>
      <c r="WRY498" s="28"/>
      <c r="WRZ498" s="28"/>
      <c r="WSA498" s="28"/>
      <c r="WSB498" s="176"/>
      <c r="WSC498" s="195"/>
      <c r="WSD498" s="66"/>
      <c r="WSE498" s="28"/>
      <c r="WSF498" s="28"/>
      <c r="WSG498" s="28"/>
      <c r="WSH498" s="176"/>
      <c r="WSI498" s="195"/>
      <c r="WSJ498" s="66"/>
      <c r="WSK498" s="28"/>
      <c r="WSL498" s="28"/>
      <c r="WSM498" s="28"/>
      <c r="WSN498" s="176"/>
      <c r="WSO498" s="195"/>
      <c r="WSP498" s="66"/>
      <c r="WSQ498" s="28"/>
      <c r="WSR498" s="28"/>
      <c r="WSS498" s="28"/>
      <c r="WST498" s="176"/>
      <c r="WSU498" s="195"/>
      <c r="WSV498" s="66"/>
      <c r="WSW498" s="28"/>
      <c r="WSX498" s="28"/>
      <c r="WSY498" s="28"/>
      <c r="WSZ498" s="176"/>
      <c r="WTA498" s="195"/>
      <c r="WTB498" s="66"/>
      <c r="WTC498" s="28"/>
      <c r="WTD498" s="28"/>
      <c r="WTE498" s="28"/>
      <c r="WTF498" s="176"/>
      <c r="WTG498" s="195"/>
      <c r="WTH498" s="66"/>
      <c r="WTI498" s="28"/>
      <c r="WTJ498" s="28"/>
      <c r="WTK498" s="28"/>
      <c r="WTL498" s="176"/>
      <c r="WTM498" s="195"/>
      <c r="WTN498" s="66"/>
      <c r="WTO498" s="28"/>
      <c r="WTP498" s="28"/>
      <c r="WTQ498" s="28"/>
      <c r="WTR498" s="176"/>
      <c r="WTS498" s="195"/>
      <c r="WTT498" s="66"/>
      <c r="WTU498" s="28"/>
      <c r="WTV498" s="28"/>
      <c r="WTW498" s="28"/>
      <c r="WTX498" s="176"/>
      <c r="WTY498" s="195"/>
      <c r="WTZ498" s="66"/>
      <c r="WUA498" s="28"/>
      <c r="WUB498" s="28"/>
      <c r="WUC498" s="28"/>
      <c r="WUD498" s="176"/>
      <c r="WUE498" s="195"/>
      <c r="WUF498" s="66"/>
      <c r="WUG498" s="28"/>
      <c r="WUH498" s="28"/>
      <c r="WUI498" s="28"/>
      <c r="WUJ498" s="176"/>
      <c r="WUK498" s="195"/>
      <c r="WUL498" s="66"/>
      <c r="WUM498" s="28"/>
      <c r="WUN498" s="28"/>
      <c r="WUO498" s="28"/>
      <c r="WUP498" s="176"/>
      <c r="WUQ498" s="195"/>
      <c r="WUR498" s="66"/>
      <c r="WUS498" s="28"/>
      <c r="WUT498" s="28"/>
      <c r="WUU498" s="28"/>
      <c r="WUV498" s="176"/>
      <c r="WUW498" s="195"/>
      <c r="WUX498" s="66"/>
      <c r="WUY498" s="28"/>
      <c r="WUZ498" s="28"/>
      <c r="WVA498" s="28"/>
      <c r="WVB498" s="176"/>
      <c r="WVC498" s="195"/>
      <c r="WVD498" s="66"/>
      <c r="WVE498" s="28"/>
      <c r="WVF498" s="28"/>
      <c r="WVG498" s="28"/>
      <c r="WVH498" s="176"/>
      <c r="WVI498" s="195"/>
      <c r="WVJ498" s="66"/>
      <c r="WVK498" s="28"/>
      <c r="WVL498" s="28"/>
      <c r="WVM498" s="28"/>
      <c r="WVN498" s="176"/>
      <c r="WVO498" s="195"/>
      <c r="WVP498" s="66"/>
      <c r="WVQ498" s="28"/>
      <c r="WVR498" s="28"/>
      <c r="WVS498" s="28"/>
      <c r="WVT498" s="176"/>
      <c r="WVU498" s="195"/>
      <c r="WVV498" s="66"/>
      <c r="WVW498" s="28"/>
      <c r="WVX498" s="28"/>
      <c r="WVY498" s="28"/>
      <c r="WVZ498" s="176"/>
      <c r="WWA498" s="195"/>
      <c r="WWB498" s="66"/>
      <c r="WWC498" s="28"/>
      <c r="WWD498" s="28"/>
      <c r="WWE498" s="28"/>
      <c r="WWF498" s="176"/>
      <c r="WWG498" s="195"/>
      <c r="WWH498" s="66"/>
      <c r="WWI498" s="28"/>
      <c r="WWJ498" s="28"/>
      <c r="WWK498" s="28"/>
      <c r="WWL498" s="176"/>
      <c r="WWM498" s="195"/>
      <c r="WWN498" s="66"/>
      <c r="WWO498" s="28"/>
      <c r="WWP498" s="28"/>
      <c r="WWQ498" s="28"/>
      <c r="WWR498" s="176"/>
      <c r="WWS498" s="195"/>
      <c r="WWT498" s="66"/>
      <c r="WWU498" s="28"/>
      <c r="WWV498" s="28"/>
      <c r="WWW498" s="28"/>
      <c r="WWX498" s="176"/>
      <c r="WWY498" s="195"/>
      <c r="WWZ498" s="66"/>
      <c r="WXA498" s="28"/>
      <c r="WXB498" s="28"/>
      <c r="WXC498" s="28"/>
      <c r="WXD498" s="176"/>
      <c r="WXE498" s="195"/>
      <c r="WXF498" s="66"/>
      <c r="WXG498" s="28"/>
      <c r="WXH498" s="28"/>
      <c r="WXI498" s="28"/>
      <c r="WXJ498" s="176"/>
      <c r="WXK498" s="195"/>
      <c r="WXL498" s="66"/>
      <c r="WXM498" s="28"/>
      <c r="WXN498" s="28"/>
      <c r="WXO498" s="28"/>
      <c r="WXP498" s="176"/>
      <c r="WXQ498" s="195"/>
      <c r="WXR498" s="66"/>
      <c r="WXS498" s="28"/>
      <c r="WXT498" s="28"/>
      <c r="WXU498" s="28"/>
      <c r="WXV498" s="176"/>
      <c r="WXW498" s="195"/>
      <c r="WXX498" s="66"/>
      <c r="WXY498" s="28"/>
      <c r="WXZ498" s="28"/>
      <c r="WYA498" s="28"/>
      <c r="WYB498" s="176"/>
      <c r="WYC498" s="195"/>
      <c r="WYD498" s="66"/>
      <c r="WYE498" s="28"/>
      <c r="WYF498" s="28"/>
      <c r="WYG498" s="28"/>
      <c r="WYH498" s="176"/>
      <c r="WYI498" s="195"/>
      <c r="WYJ498" s="66"/>
      <c r="WYK498" s="28"/>
      <c r="WYL498" s="28"/>
      <c r="WYM498" s="28"/>
      <c r="WYN498" s="176"/>
      <c r="WYO498" s="195"/>
      <c r="WYP498" s="66"/>
      <c r="WYQ498" s="28"/>
      <c r="WYR498" s="28"/>
      <c r="WYS498" s="28"/>
      <c r="WYT498" s="176"/>
      <c r="WYU498" s="195"/>
      <c r="WYV498" s="66"/>
      <c r="WYW498" s="28"/>
      <c r="WYX498" s="28"/>
      <c r="WYY498" s="28"/>
      <c r="WYZ498" s="176"/>
      <c r="WZA498" s="195"/>
      <c r="WZB498" s="66"/>
      <c r="WZC498" s="28"/>
      <c r="WZD498" s="28"/>
      <c r="WZE498" s="28"/>
      <c r="WZF498" s="176"/>
      <c r="WZG498" s="195"/>
      <c r="WZH498" s="66"/>
      <c r="WZI498" s="28"/>
      <c r="WZJ498" s="28"/>
      <c r="WZK498" s="28"/>
      <c r="WZL498" s="176"/>
      <c r="WZM498" s="195"/>
      <c r="WZN498" s="66"/>
      <c r="WZO498" s="28"/>
      <c r="WZP498" s="28"/>
      <c r="WZQ498" s="28"/>
      <c r="WZR498" s="176"/>
      <c r="WZS498" s="195"/>
      <c r="WZT498" s="66"/>
      <c r="WZU498" s="28"/>
      <c r="WZV498" s="28"/>
      <c r="WZW498" s="28"/>
      <c r="WZX498" s="176"/>
      <c r="WZY498" s="195"/>
      <c r="WZZ498" s="66"/>
      <c r="XAA498" s="28"/>
      <c r="XAB498" s="28"/>
      <c r="XAC498" s="28"/>
      <c r="XAD498" s="176"/>
      <c r="XAE498" s="195"/>
      <c r="XAF498" s="66"/>
      <c r="XAG498" s="28"/>
      <c r="XAH498" s="28"/>
      <c r="XAI498" s="28"/>
      <c r="XAJ498" s="176"/>
      <c r="XAK498" s="195"/>
      <c r="XAL498" s="66"/>
      <c r="XAM498" s="28"/>
      <c r="XAN498" s="28"/>
      <c r="XAO498" s="28"/>
      <c r="XAP498" s="176"/>
      <c r="XAQ498" s="195"/>
      <c r="XAR498" s="66"/>
      <c r="XAS498" s="28"/>
      <c r="XAT498" s="28"/>
      <c r="XAU498" s="28"/>
      <c r="XAV498" s="176"/>
      <c r="XAW498" s="195"/>
      <c r="XAX498" s="66"/>
      <c r="XAY498" s="28"/>
      <c r="XAZ498" s="28"/>
      <c r="XBA498" s="28"/>
      <c r="XBB498" s="176"/>
      <c r="XBC498" s="195"/>
      <c r="XBD498" s="66"/>
      <c r="XBE498" s="28"/>
      <c r="XBF498" s="28"/>
      <c r="XBG498" s="28"/>
      <c r="XBH498" s="176"/>
      <c r="XBI498" s="195"/>
      <c r="XBJ498" s="66"/>
      <c r="XBK498" s="28"/>
      <c r="XBL498" s="28"/>
      <c r="XBM498" s="28"/>
      <c r="XBN498" s="176"/>
      <c r="XBO498" s="195"/>
      <c r="XBP498" s="66"/>
      <c r="XBQ498" s="28"/>
      <c r="XBR498" s="28"/>
      <c r="XBS498" s="28"/>
      <c r="XBT498" s="176"/>
      <c r="XBU498" s="195"/>
      <c r="XBV498" s="66"/>
      <c r="XBW498" s="28"/>
      <c r="XBX498" s="28"/>
      <c r="XBY498" s="28"/>
      <c r="XBZ498" s="176"/>
      <c r="XCA498" s="195"/>
      <c r="XCB498" s="66"/>
      <c r="XCC498" s="28"/>
      <c r="XCD498" s="28"/>
      <c r="XCE498" s="28"/>
      <c r="XCF498" s="176"/>
      <c r="XCG498" s="195"/>
      <c r="XCH498" s="66"/>
      <c r="XCI498" s="28"/>
      <c r="XCJ498" s="28"/>
      <c r="XCK498" s="28"/>
      <c r="XCL498" s="176"/>
      <c r="XCM498" s="195"/>
      <c r="XCN498" s="66"/>
      <c r="XCO498" s="28"/>
      <c r="XCP498" s="28"/>
      <c r="XCQ498" s="28"/>
      <c r="XCR498" s="176"/>
      <c r="XCS498" s="195"/>
      <c r="XCT498" s="66"/>
      <c r="XCU498" s="28"/>
      <c r="XCV498" s="28"/>
      <c r="XCW498" s="28"/>
      <c r="XCX498" s="176"/>
      <c r="XCY498" s="195"/>
      <c r="XCZ498" s="66"/>
      <c r="XDA498" s="28"/>
      <c r="XDB498" s="28"/>
      <c r="XDC498" s="28"/>
      <c r="XDD498" s="176"/>
      <c r="XDE498" s="195"/>
      <c r="XDF498" s="66"/>
      <c r="XDG498" s="28"/>
      <c r="XDH498" s="28"/>
      <c r="XDI498" s="28"/>
      <c r="XDJ498" s="176"/>
      <c r="XDK498" s="195"/>
      <c r="XDL498" s="66"/>
      <c r="XDM498" s="28"/>
      <c r="XDN498" s="28"/>
      <c r="XDO498" s="28"/>
      <c r="XDP498" s="176"/>
      <c r="XDQ498" s="195"/>
      <c r="XDR498" s="66"/>
      <c r="XDS498" s="28"/>
      <c r="XDT498" s="28"/>
      <c r="XDU498" s="28"/>
      <c r="XDV498" s="176"/>
      <c r="XDW498" s="195"/>
      <c r="XDX498" s="66"/>
      <c r="XDY498" s="28"/>
      <c r="XDZ498" s="28"/>
      <c r="XEA498" s="28"/>
      <c r="XEB498" s="176"/>
      <c r="XEC498" s="195"/>
      <c r="XED498" s="66"/>
      <c r="XEE498" s="28"/>
      <c r="XEF498" s="28"/>
      <c r="XEG498" s="28"/>
      <c r="XEH498" s="176"/>
      <c r="XEI498" s="195"/>
      <c r="XEJ498" s="66"/>
      <c r="XEK498" s="28"/>
      <c r="XEL498" s="28"/>
      <c r="XEM498" s="28"/>
      <c r="XEN498" s="176"/>
      <c r="XEO498" s="195"/>
      <c r="XEP498" s="66"/>
      <c r="XEQ498" s="28"/>
      <c r="XER498" s="28"/>
      <c r="XES498" s="28"/>
      <c r="XET498" s="176"/>
      <c r="XEU498" s="195"/>
      <c r="XEV498" s="66"/>
      <c r="XEW498" s="28"/>
      <c r="XEX498" s="28"/>
      <c r="XEY498" s="28"/>
      <c r="XEZ498" s="176"/>
      <c r="XFA498" s="195"/>
      <c r="XFB498" s="66"/>
      <c r="XFC498" s="28"/>
      <c r="XFD498" s="28"/>
    </row>
    <row r="499" spans="1:16384" ht="17.25" customHeight="1">
      <c r="A499" s="89"/>
      <c r="B499" s="184" t="s">
        <v>534</v>
      </c>
      <c r="C499" s="203"/>
      <c r="D499" s="203"/>
      <c r="E499" s="203"/>
      <c r="F499" s="203"/>
      <c r="G499" s="203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16384" ht="44.25" customHeight="1">
      <c r="A500" s="89"/>
      <c r="B500" s="89" t="s">
        <v>535</v>
      </c>
      <c r="C500" s="25" t="s">
        <v>28</v>
      </c>
      <c r="D500" s="25">
        <v>100</v>
      </c>
      <c r="E500" s="25">
        <v>100</v>
      </c>
      <c r="F500" s="165">
        <f>E500/D500</f>
        <v>1</v>
      </c>
      <c r="G500" s="25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16384" ht="66" customHeight="1">
      <c r="A501" s="89"/>
      <c r="B501" s="89" t="s">
        <v>536</v>
      </c>
      <c r="C501" s="25" t="s">
        <v>28</v>
      </c>
      <c r="D501" s="25">
        <v>100</v>
      </c>
      <c r="E501" s="25">
        <v>100</v>
      </c>
      <c r="F501" s="165">
        <f>E501/D501</f>
        <v>1</v>
      </c>
      <c r="G501" s="25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1:16384" ht="29.25" customHeight="1">
      <c r="A502" s="29" t="s">
        <v>258</v>
      </c>
      <c r="B502" s="66" t="s">
        <v>200</v>
      </c>
      <c r="C502" s="28"/>
      <c r="D502" s="28"/>
      <c r="E502" s="28"/>
      <c r="F502" s="176">
        <f>(900%+F510)/10</f>
        <v>0.95</v>
      </c>
      <c r="G502" s="28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16384" ht="16.5" customHeight="1">
      <c r="A503" s="89"/>
      <c r="B503" s="126" t="s">
        <v>205</v>
      </c>
      <c r="C503" s="126"/>
      <c r="D503" s="126"/>
      <c r="E503" s="126"/>
      <c r="F503" s="126"/>
      <c r="G503" s="126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16384" ht="39.75" customHeight="1">
      <c r="A504" s="89"/>
      <c r="B504" s="89" t="s">
        <v>328</v>
      </c>
      <c r="C504" s="25" t="s">
        <v>28</v>
      </c>
      <c r="D504" s="25">
        <v>1563</v>
      </c>
      <c r="E504" s="159">
        <v>1569</v>
      </c>
      <c r="F504" s="65">
        <f>E504/D504</f>
        <v>1.0038387715930903</v>
      </c>
      <c r="G504" s="25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16384" ht="38.25">
      <c r="A505" s="89"/>
      <c r="B505" s="89" t="s">
        <v>319</v>
      </c>
      <c r="C505" s="25" t="s">
        <v>28</v>
      </c>
      <c r="D505" s="25">
        <v>100</v>
      </c>
      <c r="E505" s="25">
        <v>100</v>
      </c>
      <c r="F505" s="65">
        <f>E505/D505</f>
        <v>1</v>
      </c>
      <c r="G505" s="25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16384" ht="38.25">
      <c r="A506" s="89"/>
      <c r="B506" s="89" t="s">
        <v>206</v>
      </c>
      <c r="C506" s="25" t="s">
        <v>28</v>
      </c>
      <c r="D506" s="25">
        <v>100</v>
      </c>
      <c r="E506" s="25">
        <v>100</v>
      </c>
      <c r="F506" s="65">
        <f>E506/D506</f>
        <v>1</v>
      </c>
      <c r="G506" s="25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16384" ht="16.5" customHeight="1">
      <c r="A507" s="89"/>
      <c r="B507" s="184" t="s">
        <v>201</v>
      </c>
      <c r="C507" s="184"/>
      <c r="D507" s="184"/>
      <c r="E507" s="184"/>
      <c r="F507" s="184"/>
      <c r="G507" s="184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16384" ht="42.75" customHeight="1">
      <c r="A508" s="90"/>
      <c r="B508" s="89" t="s">
        <v>320</v>
      </c>
      <c r="C508" s="25" t="s">
        <v>33</v>
      </c>
      <c r="D508" s="43">
        <v>100</v>
      </c>
      <c r="E508" s="25">
        <v>100</v>
      </c>
      <c r="F508" s="65">
        <f>E508/D508</f>
        <v>1</v>
      </c>
      <c r="G508" s="25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1:16384" ht="13.5">
      <c r="A509" s="90"/>
      <c r="B509" s="184" t="s">
        <v>202</v>
      </c>
      <c r="C509" s="184"/>
      <c r="D509" s="184"/>
      <c r="E509" s="184"/>
      <c r="F509" s="184"/>
      <c r="G509" s="184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16384" ht="29.25" customHeight="1">
      <c r="A510" s="90"/>
      <c r="B510" s="89" t="s">
        <v>827</v>
      </c>
      <c r="C510" s="25" t="s">
        <v>321</v>
      </c>
      <c r="D510" s="43">
        <v>2</v>
      </c>
      <c r="E510" s="25">
        <v>1</v>
      </c>
      <c r="F510" s="65">
        <f>E510/D510</f>
        <v>0.5</v>
      </c>
      <c r="G510" s="25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16384" ht="16.5" customHeight="1">
      <c r="A511" s="90"/>
      <c r="B511" s="184" t="s">
        <v>756</v>
      </c>
      <c r="C511" s="184"/>
      <c r="D511" s="184"/>
      <c r="E511" s="184"/>
      <c r="F511" s="184"/>
      <c r="G511" s="184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16384" ht="27" customHeight="1">
      <c r="A512" s="90"/>
      <c r="B512" s="89" t="s">
        <v>323</v>
      </c>
      <c r="C512" s="25" t="s">
        <v>28</v>
      </c>
      <c r="D512" s="62">
        <v>100</v>
      </c>
      <c r="E512" s="25">
        <v>100</v>
      </c>
      <c r="F512" s="65">
        <f>E512/D512</f>
        <v>1</v>
      </c>
      <c r="G512" s="25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ht="35.25" customHeight="1">
      <c r="A513" s="90"/>
      <c r="B513" s="89" t="s">
        <v>322</v>
      </c>
      <c r="C513" s="25" t="s">
        <v>33</v>
      </c>
      <c r="D513" s="179">
        <v>1227</v>
      </c>
      <c r="E513" s="43">
        <v>1227</v>
      </c>
      <c r="F513" s="165">
        <f>E513/D513</f>
        <v>1</v>
      </c>
      <c r="G513" s="25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16.5" customHeight="1">
      <c r="A514" s="90"/>
      <c r="B514" s="184" t="s">
        <v>203</v>
      </c>
      <c r="C514" s="184"/>
      <c r="D514" s="184"/>
      <c r="E514" s="184"/>
      <c r="F514" s="184"/>
      <c r="G514" s="184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ht="51.75" customHeight="1">
      <c r="A515" s="90"/>
      <c r="B515" s="89" t="s">
        <v>207</v>
      </c>
      <c r="C515" s="25" t="s">
        <v>28</v>
      </c>
      <c r="D515" s="62">
        <v>100</v>
      </c>
      <c r="E515" s="25">
        <v>100</v>
      </c>
      <c r="F515" s="65">
        <f>E515/D515</f>
        <v>1</v>
      </c>
      <c r="G515" s="25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ht="66.75" customHeight="1">
      <c r="A516" s="90"/>
      <c r="B516" s="89" t="s">
        <v>324</v>
      </c>
      <c r="C516" s="25" t="s">
        <v>28</v>
      </c>
      <c r="D516" s="62">
        <v>100</v>
      </c>
      <c r="E516" s="25">
        <v>100</v>
      </c>
      <c r="F516" s="65">
        <f>E516/D516</f>
        <v>1</v>
      </c>
      <c r="G516" s="25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ht="16.5" customHeight="1">
      <c r="A517" s="90"/>
      <c r="B517" s="184" t="s">
        <v>457</v>
      </c>
      <c r="C517" s="184"/>
      <c r="D517" s="184"/>
      <c r="E517" s="184"/>
      <c r="F517" s="184"/>
      <c r="G517" s="184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ht="42.75" customHeight="1">
      <c r="A518" s="90"/>
      <c r="B518" s="89" t="s">
        <v>530</v>
      </c>
      <c r="C518" s="25" t="s">
        <v>28</v>
      </c>
      <c r="D518" s="62">
        <v>100</v>
      </c>
      <c r="E518" s="25">
        <v>100</v>
      </c>
      <c r="F518" s="65">
        <f>E518/D518</f>
        <v>1</v>
      </c>
      <c r="G518" s="25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ht="27.75" customHeight="1">
      <c r="A519" s="29" t="s">
        <v>259</v>
      </c>
      <c r="B519" s="66" t="s">
        <v>325</v>
      </c>
      <c r="C519" s="28"/>
      <c r="D519" s="28"/>
      <c r="E519" s="28"/>
      <c r="F519" s="68">
        <f>(400%)/4</f>
        <v>1</v>
      </c>
      <c r="G519" s="28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ht="16.5" customHeight="1">
      <c r="A520" s="90"/>
      <c r="B520" s="126" t="s">
        <v>326</v>
      </c>
      <c r="C520" s="126"/>
      <c r="D520" s="126"/>
      <c r="E520" s="126"/>
      <c r="F520" s="126"/>
      <c r="G520" s="126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42.75" customHeight="1">
      <c r="A521" s="90"/>
      <c r="B521" s="89" t="s">
        <v>531</v>
      </c>
      <c r="C521" s="25" t="s">
        <v>28</v>
      </c>
      <c r="D521" s="25">
        <v>63</v>
      </c>
      <c r="E521" s="25">
        <v>63</v>
      </c>
      <c r="F521" s="65">
        <f>E521/D521</f>
        <v>1</v>
      </c>
      <c r="G521" s="25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 ht="17.25" customHeight="1">
      <c r="A522" s="90"/>
      <c r="B522" s="184" t="s">
        <v>327</v>
      </c>
      <c r="C522" s="184"/>
      <c r="D522" s="184"/>
      <c r="E522" s="184"/>
      <c r="F522" s="184"/>
      <c r="G522" s="184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 ht="25.5">
      <c r="A523" s="90"/>
      <c r="B523" s="89" t="s">
        <v>458</v>
      </c>
      <c r="C523" s="25" t="s">
        <v>29</v>
      </c>
      <c r="D523" s="25">
        <v>4</v>
      </c>
      <c r="E523" s="25">
        <v>4</v>
      </c>
      <c r="F523" s="65">
        <f>E523/D523</f>
        <v>1</v>
      </c>
      <c r="G523" s="25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 ht="15">
      <c r="A524" s="90"/>
      <c r="B524" s="196" t="s">
        <v>532</v>
      </c>
      <c r="C524" s="204"/>
      <c r="D524" s="204"/>
      <c r="E524" s="204"/>
      <c r="F524" s="204"/>
      <c r="G524" s="205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30.75" customHeight="1">
      <c r="A525" s="90"/>
      <c r="B525" s="89" t="s">
        <v>533</v>
      </c>
      <c r="C525" s="25" t="s">
        <v>29</v>
      </c>
      <c r="D525" s="25">
        <v>4</v>
      </c>
      <c r="E525" s="25">
        <v>4</v>
      </c>
      <c r="F525" s="65">
        <f>E525/D525</f>
        <v>1</v>
      </c>
      <c r="G525" s="25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 ht="58.5" hidden="1" customHeight="1">
      <c r="A526" s="29" t="s">
        <v>317</v>
      </c>
      <c r="B526" s="206" t="s">
        <v>361</v>
      </c>
      <c r="C526" s="207"/>
      <c r="D526" s="207"/>
      <c r="E526" s="207"/>
      <c r="F526" s="208">
        <f>F528</f>
        <v>0.35700000000000004</v>
      </c>
      <c r="G526" s="20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13.5" hidden="1">
      <c r="A527" s="90"/>
      <c r="B527" s="209" t="s">
        <v>400</v>
      </c>
      <c r="C527" s="209"/>
      <c r="D527" s="209"/>
      <c r="E527" s="209"/>
      <c r="F527" s="209"/>
      <c r="G527" s="209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 ht="51" hidden="1">
      <c r="A528" s="90"/>
      <c r="B528" s="210" t="s">
        <v>401</v>
      </c>
      <c r="C528" s="211" t="s">
        <v>28</v>
      </c>
      <c r="D528" s="211">
        <v>100</v>
      </c>
      <c r="E528" s="211">
        <v>35.700000000000003</v>
      </c>
      <c r="F528" s="212">
        <f>E528/D528</f>
        <v>0.35700000000000004</v>
      </c>
      <c r="G528" s="211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18.75" hidden="1" customHeight="1">
      <c r="A529" s="29" t="s">
        <v>318</v>
      </c>
      <c r="B529" s="206" t="s">
        <v>402</v>
      </c>
      <c r="C529" s="207"/>
      <c r="D529" s="207"/>
      <c r="E529" s="207"/>
      <c r="F529" s="213">
        <f>(500%+F532+F533+F537+F538+F542)/10</f>
        <v>0.81499999999999984</v>
      </c>
      <c r="G529" s="20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 ht="30" hidden="1" customHeight="1">
      <c r="A530" s="89"/>
      <c r="B530" s="209" t="s">
        <v>403</v>
      </c>
      <c r="C530" s="209"/>
      <c r="D530" s="209"/>
      <c r="E530" s="209"/>
      <c r="F530" s="209"/>
      <c r="G530" s="209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63.75" hidden="1">
      <c r="A531" s="90"/>
      <c r="B531" s="210" t="s">
        <v>404</v>
      </c>
      <c r="C531" s="211" t="s">
        <v>28</v>
      </c>
      <c r="D531" s="211">
        <v>100</v>
      </c>
      <c r="E531" s="211">
        <v>100</v>
      </c>
      <c r="F531" s="212">
        <f>E531/D531</f>
        <v>1</v>
      </c>
      <c r="G531" s="211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 ht="53.25" hidden="1" customHeight="1">
      <c r="A532" s="90"/>
      <c r="B532" s="210" t="s">
        <v>405</v>
      </c>
      <c r="C532" s="211" t="s">
        <v>28</v>
      </c>
      <c r="D532" s="211">
        <v>100</v>
      </c>
      <c r="E532" s="211">
        <v>60</v>
      </c>
      <c r="F532" s="212">
        <f>E532/D532</f>
        <v>0.6</v>
      </c>
      <c r="G532" s="211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ht="25.5" hidden="1">
      <c r="A533" s="90"/>
      <c r="B533" s="210" t="s">
        <v>406</v>
      </c>
      <c r="C533" s="211" t="s">
        <v>28</v>
      </c>
      <c r="D533" s="211">
        <v>100</v>
      </c>
      <c r="E533" s="211">
        <v>85</v>
      </c>
      <c r="F533" s="212">
        <f>E533/D533</f>
        <v>0.85</v>
      </c>
      <c r="G533" s="211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ht="15" hidden="1" customHeight="1">
      <c r="A534" s="90"/>
      <c r="B534" s="209" t="s">
        <v>407</v>
      </c>
      <c r="C534" s="209"/>
      <c r="D534" s="209"/>
      <c r="E534" s="209"/>
      <c r="F534" s="209"/>
      <c r="G534" s="209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idden="1">
      <c r="A535" s="90"/>
      <c r="B535" s="210" t="s">
        <v>408</v>
      </c>
      <c r="C535" s="211" t="s">
        <v>409</v>
      </c>
      <c r="D535" s="211">
        <v>1</v>
      </c>
      <c r="E535" s="211">
        <v>1</v>
      </c>
      <c r="F535" s="212">
        <f>E535/D535</f>
        <v>1</v>
      </c>
      <c r="G535" s="211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 ht="15" hidden="1" customHeight="1">
      <c r="A536" s="90"/>
      <c r="B536" s="209" t="s">
        <v>410</v>
      </c>
      <c r="C536" s="209"/>
      <c r="D536" s="209"/>
      <c r="E536" s="209"/>
      <c r="F536" s="209"/>
      <c r="G536" s="209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21" hidden="1" customHeight="1">
      <c r="A537" s="90"/>
      <c r="B537" s="210" t="s">
        <v>411</v>
      </c>
      <c r="C537" s="211" t="s">
        <v>28</v>
      </c>
      <c r="D537" s="211">
        <v>100</v>
      </c>
      <c r="E537" s="211">
        <v>80</v>
      </c>
      <c r="F537" s="212">
        <f>E537/D537</f>
        <v>0.8</v>
      </c>
      <c r="G537" s="211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 ht="30.75" hidden="1" customHeight="1">
      <c r="A538" s="90"/>
      <c r="B538" s="210" t="s">
        <v>412</v>
      </c>
      <c r="C538" s="211" t="s">
        <v>28</v>
      </c>
      <c r="D538" s="211">
        <v>100</v>
      </c>
      <c r="E538" s="211">
        <v>90</v>
      </c>
      <c r="F538" s="212">
        <f>E538/D538</f>
        <v>0.9</v>
      </c>
      <c r="G538" s="211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ht="29.25" hidden="1" customHeight="1">
      <c r="A539" s="90"/>
      <c r="B539" s="210" t="s">
        <v>413</v>
      </c>
      <c r="C539" s="211" t="s">
        <v>409</v>
      </c>
      <c r="D539" s="211">
        <v>1</v>
      </c>
      <c r="E539" s="211">
        <v>1</v>
      </c>
      <c r="F539" s="212">
        <f>E539/D539</f>
        <v>1</v>
      </c>
      <c r="G539" s="211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ht="42.75" hidden="1" customHeight="1">
      <c r="A540" s="90"/>
      <c r="B540" s="210" t="s">
        <v>414</v>
      </c>
      <c r="C540" s="211" t="s">
        <v>420</v>
      </c>
      <c r="D540" s="211">
        <v>3317</v>
      </c>
      <c r="E540" s="211">
        <v>3317</v>
      </c>
      <c r="F540" s="212">
        <f>E540/D540</f>
        <v>1</v>
      </c>
      <c r="G540" s="211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25.5" hidden="1" customHeight="1">
      <c r="A541" s="90"/>
      <c r="B541" s="209" t="s">
        <v>417</v>
      </c>
      <c r="C541" s="209"/>
      <c r="D541" s="209"/>
      <c r="E541" s="209"/>
      <c r="F541" s="209"/>
      <c r="G541" s="209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 ht="29.25" hidden="1" customHeight="1">
      <c r="A542" s="90"/>
      <c r="B542" s="210" t="s">
        <v>415</v>
      </c>
      <c r="C542" s="211" t="s">
        <v>28</v>
      </c>
      <c r="D542" s="211">
        <v>100</v>
      </c>
      <c r="E542" s="211">
        <v>0</v>
      </c>
      <c r="F542" s="212">
        <f>E542/D542</f>
        <v>0</v>
      </c>
      <c r="G542" s="211" t="s">
        <v>490</v>
      </c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25.5" hidden="1">
      <c r="A543" s="90"/>
      <c r="B543" s="210" t="s">
        <v>416</v>
      </c>
      <c r="C543" s="211" t="s">
        <v>28</v>
      </c>
      <c r="D543" s="211">
        <v>100</v>
      </c>
      <c r="E543" s="211">
        <v>100</v>
      </c>
      <c r="F543" s="212">
        <f>E543/D543</f>
        <v>1</v>
      </c>
      <c r="G543" s="211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 ht="17.25" hidden="1" customHeight="1">
      <c r="A544" s="90"/>
      <c r="B544" s="209" t="s">
        <v>418</v>
      </c>
      <c r="C544" s="209"/>
      <c r="D544" s="209"/>
      <c r="E544" s="209"/>
      <c r="F544" s="209"/>
      <c r="G544" s="209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102" hidden="1">
      <c r="A545" s="90"/>
      <c r="B545" s="210" t="s">
        <v>419</v>
      </c>
      <c r="C545" s="211" t="s">
        <v>409</v>
      </c>
      <c r="D545" s="211">
        <v>1</v>
      </c>
      <c r="E545" s="211">
        <v>0</v>
      </c>
      <c r="F545" s="212" t="s">
        <v>212</v>
      </c>
      <c r="G545" s="211" t="s">
        <v>499</v>
      </c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 ht="67.5" customHeight="1">
      <c r="A546" s="90"/>
      <c r="B546" s="89" t="s">
        <v>828</v>
      </c>
      <c r="C546" s="25" t="s">
        <v>28</v>
      </c>
      <c r="D546" s="25">
        <v>100</v>
      </c>
      <c r="E546" s="25">
        <v>100</v>
      </c>
      <c r="F546" s="65">
        <f>E546/D546</f>
        <v>1</v>
      </c>
      <c r="G546" s="211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ht="48.75" customHeight="1">
      <c r="A547" s="151" t="s">
        <v>317</v>
      </c>
      <c r="B547" s="66" t="s">
        <v>362</v>
      </c>
      <c r="C547" s="151"/>
      <c r="D547" s="151"/>
      <c r="E547" s="151"/>
      <c r="F547" s="176">
        <f>(400%)/4</f>
        <v>1</v>
      </c>
      <c r="G547" s="28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ht="13.5">
      <c r="A548" s="90"/>
      <c r="B548" s="126" t="s">
        <v>340</v>
      </c>
      <c r="C548" s="126"/>
      <c r="D548" s="126"/>
      <c r="E548" s="126"/>
      <c r="F548" s="126"/>
      <c r="G548" s="126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38.25">
      <c r="A549" s="90"/>
      <c r="B549" s="89" t="s">
        <v>341</v>
      </c>
      <c r="C549" s="25" t="s">
        <v>28</v>
      </c>
      <c r="D549" s="25">
        <v>100</v>
      </c>
      <c r="E549" s="25">
        <v>100</v>
      </c>
      <c r="F549" s="65">
        <f>E549/D549</f>
        <v>1</v>
      </c>
      <c r="G549" s="25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 ht="13.5">
      <c r="A550" s="90"/>
      <c r="B550" s="126" t="s">
        <v>342</v>
      </c>
      <c r="C550" s="126"/>
      <c r="D550" s="126"/>
      <c r="E550" s="126"/>
      <c r="F550" s="126"/>
      <c r="G550" s="126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17.25" customHeight="1">
      <c r="A551" s="90"/>
      <c r="B551" s="89" t="s">
        <v>343</v>
      </c>
      <c r="C551" s="25" t="s">
        <v>29</v>
      </c>
      <c r="D551" s="25">
        <v>107</v>
      </c>
      <c r="E551" s="43">
        <v>107</v>
      </c>
      <c r="F551" s="65">
        <f>E551/D551</f>
        <v>1</v>
      </c>
      <c r="G551" s="25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 ht="16.5" customHeight="1">
      <c r="A552" s="90"/>
      <c r="B552" s="126" t="s">
        <v>344</v>
      </c>
      <c r="C552" s="126"/>
      <c r="D552" s="126"/>
      <c r="E552" s="126"/>
      <c r="F552" s="126"/>
      <c r="G552" s="126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25.5">
      <c r="A553" s="90"/>
      <c r="B553" s="89" t="s">
        <v>345</v>
      </c>
      <c r="C553" s="25" t="s">
        <v>29</v>
      </c>
      <c r="D553" s="25">
        <v>5</v>
      </c>
      <c r="E553" s="25">
        <v>5</v>
      </c>
      <c r="F553" s="65">
        <f>E553/D553</f>
        <v>1</v>
      </c>
      <c r="G553" s="25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1:21" ht="13.5">
      <c r="A554" s="90"/>
      <c r="B554" s="126" t="s">
        <v>346</v>
      </c>
      <c r="C554" s="126"/>
      <c r="D554" s="126"/>
      <c r="E554" s="126"/>
      <c r="F554" s="126"/>
      <c r="G554" s="126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25.5">
      <c r="A555" s="90"/>
      <c r="B555" s="89" t="s">
        <v>347</v>
      </c>
      <c r="C555" s="25" t="s">
        <v>28</v>
      </c>
      <c r="D555" s="25">
        <v>100</v>
      </c>
      <c r="E555" s="25">
        <v>100</v>
      </c>
      <c r="F555" s="65">
        <f>E555/D555</f>
        <v>1</v>
      </c>
      <c r="G555" s="25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 ht="38.25">
      <c r="A556" s="151" t="s">
        <v>339</v>
      </c>
      <c r="B556" s="66" t="s">
        <v>363</v>
      </c>
      <c r="C556" s="151"/>
      <c r="D556" s="151"/>
      <c r="E556" s="151"/>
      <c r="F556" s="176">
        <f>0%/1</f>
        <v>0</v>
      </c>
      <c r="G556" s="28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17.25" customHeight="1">
      <c r="A557" s="89"/>
      <c r="B557" s="184" t="s">
        <v>370</v>
      </c>
      <c r="C557" s="203"/>
      <c r="D557" s="203"/>
      <c r="E557" s="203"/>
      <c r="F557" s="203"/>
      <c r="G557" s="203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 ht="32.25" customHeight="1">
      <c r="A558" s="89"/>
      <c r="B558" s="89" t="s">
        <v>721</v>
      </c>
      <c r="C558" s="25" t="s">
        <v>28</v>
      </c>
      <c r="D558" s="25">
        <v>1.1000000000000001</v>
      </c>
      <c r="E558" s="25">
        <v>0</v>
      </c>
      <c r="F558" s="65">
        <f>E558/D558</f>
        <v>0</v>
      </c>
      <c r="G558" s="25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53.25" customHeight="1">
      <c r="A559" s="29" t="s">
        <v>751</v>
      </c>
      <c r="B559" s="66" t="s">
        <v>364</v>
      </c>
      <c r="C559" s="28"/>
      <c r="D559" s="28"/>
      <c r="E559" s="28"/>
      <c r="F559" s="176">
        <f>(600%+F567)/7</f>
        <v>1</v>
      </c>
      <c r="G559" s="28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 ht="30" customHeight="1">
      <c r="A560" s="89"/>
      <c r="B560" s="126" t="s">
        <v>710</v>
      </c>
      <c r="C560" s="126"/>
      <c r="D560" s="126"/>
      <c r="E560" s="126"/>
      <c r="F560" s="126"/>
      <c r="G560" s="126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30.75" customHeight="1">
      <c r="A561" s="89"/>
      <c r="B561" s="89" t="s">
        <v>368</v>
      </c>
      <c r="C561" s="25" t="s">
        <v>28</v>
      </c>
      <c r="D561" s="25">
        <v>100</v>
      </c>
      <c r="E561" s="25">
        <v>100</v>
      </c>
      <c r="F561" s="65">
        <f>E561/D561</f>
        <v>1</v>
      </c>
      <c r="G561" s="25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 ht="30.75" customHeight="1">
      <c r="A562" s="89"/>
      <c r="B562" s="89" t="s">
        <v>711</v>
      </c>
      <c r="C562" s="25" t="s">
        <v>29</v>
      </c>
      <c r="D562" s="25">
        <v>170</v>
      </c>
      <c r="E562" s="25">
        <v>225</v>
      </c>
      <c r="F562" s="65">
        <f>E562/D562</f>
        <v>1.3235294117647058</v>
      </c>
      <c r="G562" s="25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29.25" customHeight="1">
      <c r="A563" s="89"/>
      <c r="B563" s="184" t="s">
        <v>712</v>
      </c>
      <c r="C563" s="184"/>
      <c r="D563" s="184"/>
      <c r="E563" s="184"/>
      <c r="F563" s="184"/>
      <c r="G563" s="184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1:21" ht="42.75" customHeight="1">
      <c r="A564" s="90"/>
      <c r="B564" s="89" t="s">
        <v>713</v>
      </c>
      <c r="C564" s="25" t="s">
        <v>29</v>
      </c>
      <c r="D564" s="25">
        <v>4</v>
      </c>
      <c r="E564" s="25">
        <v>16</v>
      </c>
      <c r="F564" s="65">
        <f>E564/D564</f>
        <v>4</v>
      </c>
      <c r="G564" s="25" t="s">
        <v>714</v>
      </c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ht="30" customHeight="1">
      <c r="A565" s="90"/>
      <c r="B565" s="184" t="s">
        <v>715</v>
      </c>
      <c r="C565" s="184"/>
      <c r="D565" s="184"/>
      <c r="E565" s="184"/>
      <c r="F565" s="184"/>
      <c r="G565" s="184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ht="36.75" customHeight="1">
      <c r="A566" s="90"/>
      <c r="B566" s="89" t="s">
        <v>369</v>
      </c>
      <c r="C566" s="25" t="s">
        <v>28</v>
      </c>
      <c r="D566" s="25">
        <v>100</v>
      </c>
      <c r="E566" s="25">
        <v>100</v>
      </c>
      <c r="F566" s="65">
        <f>E566/D566</f>
        <v>1</v>
      </c>
      <c r="G566" s="214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ht="51.75" customHeight="1">
      <c r="A567" s="90"/>
      <c r="B567" s="89" t="s">
        <v>843</v>
      </c>
      <c r="C567" s="25" t="s">
        <v>28</v>
      </c>
      <c r="D567" s="25">
        <v>100</v>
      </c>
      <c r="E567" s="25">
        <v>100</v>
      </c>
      <c r="F567" s="65">
        <f>E567/D567</f>
        <v>1</v>
      </c>
      <c r="G567" s="25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42" customHeight="1">
      <c r="A568" s="90"/>
      <c r="B568" s="89" t="s">
        <v>716</v>
      </c>
      <c r="C568" s="25" t="s">
        <v>28</v>
      </c>
      <c r="D568" s="25">
        <v>100</v>
      </c>
      <c r="E568" s="25">
        <v>100</v>
      </c>
      <c r="F568" s="65">
        <f>E568/D568</f>
        <v>1</v>
      </c>
      <c r="G568" s="25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1:21" ht="16.5" customHeight="1">
      <c r="A569" s="90"/>
      <c r="B569" s="184" t="s">
        <v>717</v>
      </c>
      <c r="C569" s="184"/>
      <c r="D569" s="184"/>
      <c r="E569" s="184"/>
      <c r="F569" s="184"/>
      <c r="G569" s="184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32.25" customHeight="1">
      <c r="A570" s="90"/>
      <c r="B570" s="89" t="s">
        <v>718</v>
      </c>
      <c r="C570" s="25" t="s">
        <v>29</v>
      </c>
      <c r="D570" s="62">
        <v>10</v>
      </c>
      <c r="E570" s="25">
        <v>21</v>
      </c>
      <c r="F570" s="65">
        <f>E570/D570</f>
        <v>2.1</v>
      </c>
      <c r="G570" s="25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1:21" ht="27.75" customHeight="1">
      <c r="A571" s="29" t="s">
        <v>752</v>
      </c>
      <c r="B571" s="66" t="s">
        <v>359</v>
      </c>
      <c r="C571" s="28"/>
      <c r="D571" s="28"/>
      <c r="E571" s="28"/>
      <c r="F571" s="68">
        <f>(F573+F575+F576)/3</f>
        <v>0.93298412698412703</v>
      </c>
      <c r="G571" s="28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14.25" customHeight="1">
      <c r="A572" s="90"/>
      <c r="B572" s="126" t="s">
        <v>719</v>
      </c>
      <c r="C572" s="126"/>
      <c r="D572" s="126"/>
      <c r="E572" s="126"/>
      <c r="F572" s="126"/>
      <c r="G572" s="126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1:21" ht="39.75" customHeight="1">
      <c r="A573" s="90"/>
      <c r="B573" s="89" t="s">
        <v>720</v>
      </c>
      <c r="C573" s="25" t="s">
        <v>28</v>
      </c>
      <c r="D573" s="25">
        <v>100</v>
      </c>
      <c r="E573" s="25">
        <v>81.8</v>
      </c>
      <c r="F573" s="65">
        <f>E573/D573</f>
        <v>0.81799999999999995</v>
      </c>
      <c r="G573" s="25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17.25" customHeight="1">
      <c r="A574" s="90"/>
      <c r="B574" s="184" t="s">
        <v>365</v>
      </c>
      <c r="C574" s="184"/>
      <c r="D574" s="184"/>
      <c r="E574" s="184"/>
      <c r="F574" s="184"/>
      <c r="G574" s="184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1:21" ht="25.5">
      <c r="A575" s="90"/>
      <c r="B575" s="89" t="s">
        <v>366</v>
      </c>
      <c r="C575" s="25" t="s">
        <v>33</v>
      </c>
      <c r="D575" s="25">
        <v>47.5</v>
      </c>
      <c r="E575" s="25">
        <v>47.5</v>
      </c>
      <c r="F575" s="65">
        <f>E575/D575</f>
        <v>1</v>
      </c>
      <c r="G575" s="25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ht="30" customHeight="1">
      <c r="A576" s="90"/>
      <c r="B576" s="89" t="s">
        <v>367</v>
      </c>
      <c r="C576" s="25" t="s">
        <v>29</v>
      </c>
      <c r="D576" s="25">
        <v>105</v>
      </c>
      <c r="E576" s="25">
        <v>103</v>
      </c>
      <c r="F576" s="65">
        <f>E576/D576</f>
        <v>0.98095238095238091</v>
      </c>
      <c r="G576" s="25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ht="42.75" customHeight="1">
      <c r="A577" s="29" t="s">
        <v>357</v>
      </c>
      <c r="B577" s="66" t="s">
        <v>421</v>
      </c>
      <c r="C577" s="28"/>
      <c r="D577" s="28"/>
      <c r="E577" s="28"/>
      <c r="F577" s="68">
        <v>1</v>
      </c>
      <c r="G577" s="28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42.75" customHeight="1">
      <c r="A578" s="90"/>
      <c r="B578" s="126" t="s">
        <v>706</v>
      </c>
      <c r="C578" s="126"/>
      <c r="D578" s="126"/>
      <c r="E578" s="126"/>
      <c r="F578" s="126"/>
      <c r="G578" s="126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 ht="29.25" customHeight="1">
      <c r="A579" s="90"/>
      <c r="B579" s="89" t="s">
        <v>422</v>
      </c>
      <c r="C579" s="25" t="s">
        <v>29</v>
      </c>
      <c r="D579" s="25">
        <v>0</v>
      </c>
      <c r="E579" s="25">
        <v>0</v>
      </c>
      <c r="F579" s="65">
        <v>1</v>
      </c>
      <c r="G579" s="25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 ht="39.75" customHeight="1">
      <c r="A580" s="29" t="s">
        <v>358</v>
      </c>
      <c r="B580" s="66" t="s">
        <v>488</v>
      </c>
      <c r="C580" s="28"/>
      <c r="D580" s="28"/>
      <c r="E580" s="28"/>
      <c r="F580" s="176">
        <f>(600%)/6</f>
        <v>1</v>
      </c>
      <c r="G580" s="28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 ht="30" customHeight="1">
      <c r="A581" s="89"/>
      <c r="B581" s="126" t="s">
        <v>423</v>
      </c>
      <c r="C581" s="126"/>
      <c r="D581" s="126"/>
      <c r="E581" s="126"/>
      <c r="F581" s="126"/>
      <c r="G581" s="126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 ht="76.5">
      <c r="A582" s="90"/>
      <c r="B582" s="89" t="s">
        <v>707</v>
      </c>
      <c r="C582" s="25" t="s">
        <v>28</v>
      </c>
      <c r="D582" s="25">
        <v>100</v>
      </c>
      <c r="E582" s="25">
        <v>100</v>
      </c>
      <c r="F582" s="65">
        <f>E582/D582</f>
        <v>1</v>
      </c>
      <c r="G582" s="25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 ht="28.5" customHeight="1">
      <c r="A583" s="90"/>
      <c r="B583" s="126" t="s">
        <v>708</v>
      </c>
      <c r="C583" s="126"/>
      <c r="D583" s="126"/>
      <c r="E583" s="126"/>
      <c r="F583" s="126"/>
      <c r="G583" s="126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 ht="39" customHeight="1">
      <c r="A584" s="90"/>
      <c r="B584" s="89" t="s">
        <v>424</v>
      </c>
      <c r="C584" s="25" t="s">
        <v>29</v>
      </c>
      <c r="D584" s="25">
        <v>2</v>
      </c>
      <c r="E584" s="25">
        <v>1</v>
      </c>
      <c r="F584" s="65">
        <f>D584/E584</f>
        <v>2</v>
      </c>
      <c r="G584" s="25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 ht="27.75" customHeight="1">
      <c r="A585" s="90"/>
      <c r="B585" s="126" t="s">
        <v>425</v>
      </c>
      <c r="C585" s="126"/>
      <c r="D585" s="126"/>
      <c r="E585" s="126"/>
      <c r="F585" s="126"/>
      <c r="G585" s="126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1:21" ht="51" customHeight="1">
      <c r="A586" s="90"/>
      <c r="B586" s="89" t="s">
        <v>709</v>
      </c>
      <c r="C586" s="25" t="s">
        <v>29</v>
      </c>
      <c r="D586" s="25">
        <v>4</v>
      </c>
      <c r="E586" s="25">
        <v>4</v>
      </c>
      <c r="F586" s="65">
        <f>E586/D586</f>
        <v>1</v>
      </c>
      <c r="G586" s="25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 ht="30.75" customHeight="1">
      <c r="A587" s="90"/>
      <c r="B587" s="89" t="s">
        <v>426</v>
      </c>
      <c r="C587" s="25" t="s">
        <v>29</v>
      </c>
      <c r="D587" s="25">
        <v>500</v>
      </c>
      <c r="E587" s="25">
        <v>500</v>
      </c>
      <c r="F587" s="65">
        <f>E587/D587</f>
        <v>1</v>
      </c>
      <c r="G587" s="25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1:21" ht="25.5" customHeight="1">
      <c r="A588" s="90"/>
      <c r="B588" s="126" t="s">
        <v>427</v>
      </c>
      <c r="C588" s="126"/>
      <c r="D588" s="126"/>
      <c r="E588" s="126"/>
      <c r="F588" s="126"/>
      <c r="G588" s="126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 ht="29.25" customHeight="1">
      <c r="A589" s="90"/>
      <c r="B589" s="89" t="s">
        <v>428</v>
      </c>
      <c r="C589" s="25" t="s">
        <v>29</v>
      </c>
      <c r="D589" s="25">
        <v>0</v>
      </c>
      <c r="E589" s="25">
        <v>0</v>
      </c>
      <c r="F589" s="65">
        <v>1</v>
      </c>
      <c r="G589" s="25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1:21" ht="25.5" customHeight="1">
      <c r="A590" s="90"/>
      <c r="B590" s="126" t="s">
        <v>429</v>
      </c>
      <c r="C590" s="126"/>
      <c r="D590" s="126"/>
      <c r="E590" s="126"/>
      <c r="F590" s="126"/>
      <c r="G590" s="126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 ht="29.25" customHeight="1">
      <c r="A591" s="90"/>
      <c r="B591" s="89" t="s">
        <v>430</v>
      </c>
      <c r="C591" s="25" t="s">
        <v>110</v>
      </c>
      <c r="D591" s="25">
        <v>30</v>
      </c>
      <c r="E591" s="25">
        <v>30</v>
      </c>
      <c r="F591" s="65">
        <f>E591/D591</f>
        <v>1</v>
      </c>
      <c r="G591" s="25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>
      <c r="A592" s="90"/>
      <c r="B592" s="89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>
      <c r="A593" s="90"/>
      <c r="B593" s="89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1:21">
      <c r="A594" s="90"/>
      <c r="B594" s="89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>
      <c r="A595" s="90"/>
      <c r="B595" s="89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1:21">
      <c r="A596" s="90"/>
      <c r="B596" s="89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>
      <c r="A597" s="90"/>
      <c r="B597" s="89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>
      <c r="A598" s="90"/>
      <c r="B598" s="89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>
      <c r="A599" s="90"/>
      <c r="B599" s="89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1:21">
      <c r="A600" s="90"/>
      <c r="B600" s="89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>
      <c r="A601" s="90"/>
      <c r="B601" s="89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1:21">
      <c r="A602" s="90"/>
      <c r="B602" s="89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>
      <c r="A603" s="90"/>
      <c r="B603" s="89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>
      <c r="A604" s="90"/>
      <c r="B604" s="89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>
      <c r="A605" s="90"/>
      <c r="B605" s="89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1:21">
      <c r="A606" s="90"/>
      <c r="B606" s="89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>
      <c r="A607" s="90"/>
      <c r="B607" s="89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1:21">
      <c r="A608" s="90"/>
      <c r="B608" s="89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>
      <c r="A609" s="90"/>
      <c r="B609" s="89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1:21">
      <c r="A610" s="90"/>
      <c r="B610" s="89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>
      <c r="A611" s="90"/>
      <c r="B611" s="89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1:21">
      <c r="A612" s="90"/>
      <c r="B612" s="89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>
      <c r="A613" s="90"/>
      <c r="B613" s="89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1:21">
      <c r="A614" s="90"/>
      <c r="B614" s="89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1:21">
      <c r="A615" s="90"/>
      <c r="B615" s="89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1:21">
      <c r="A616" s="90"/>
      <c r="B616" s="89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1:21">
      <c r="A617" s="90"/>
      <c r="B617" s="89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1:21">
      <c r="A618" s="90"/>
      <c r="B618" s="89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1:21">
      <c r="A619" s="90"/>
      <c r="B619" s="89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1:21">
      <c r="A620" s="90"/>
      <c r="B620" s="89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1:21">
      <c r="A621" s="90"/>
      <c r="B621" s="89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1:21">
      <c r="A622" s="90"/>
      <c r="B622" s="89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1:21">
      <c r="A623" s="90"/>
      <c r="B623" s="89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1:21">
      <c r="A624" s="90"/>
      <c r="B624" s="89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1:21">
      <c r="A625" s="90"/>
      <c r="B625" s="89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1:21">
      <c r="A626" s="90"/>
      <c r="B626" s="89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1:21">
      <c r="A627" s="34"/>
    </row>
    <row r="628" spans="1:21">
      <c r="A628" s="34"/>
    </row>
    <row r="629" spans="1:21">
      <c r="A629" s="34"/>
    </row>
    <row r="630" spans="1:21">
      <c r="A630" s="34"/>
    </row>
    <row r="631" spans="1:21">
      <c r="A631" s="34"/>
    </row>
    <row r="632" spans="1:21">
      <c r="A632" s="34"/>
    </row>
  </sheetData>
  <autoFilter ref="A5:XFD591">
    <filterColumn colId="5"/>
  </autoFilter>
  <mergeCells count="186">
    <mergeCell ref="B304:G304"/>
    <mergeCell ref="B360:G360"/>
    <mergeCell ref="B380:G380"/>
    <mergeCell ref="B364:G364"/>
    <mergeCell ref="B367:G367"/>
    <mergeCell ref="B369:G369"/>
    <mergeCell ref="B341:G341"/>
    <mergeCell ref="B343:G343"/>
    <mergeCell ref="B314:G314"/>
    <mergeCell ref="B316:G316"/>
    <mergeCell ref="B319:G319"/>
    <mergeCell ref="B330:G330"/>
    <mergeCell ref="B333:G333"/>
    <mergeCell ref="B356:G356"/>
    <mergeCell ref="B358:G358"/>
    <mergeCell ref="B335:G335"/>
    <mergeCell ref="B412:G412"/>
    <mergeCell ref="B414:G414"/>
    <mergeCell ref="B432:G432"/>
    <mergeCell ref="B517:G517"/>
    <mergeCell ref="B495:G495"/>
    <mergeCell ref="B324:G324"/>
    <mergeCell ref="B373:G373"/>
    <mergeCell ref="B354:G354"/>
    <mergeCell ref="B322:G322"/>
    <mergeCell ref="B409:G409"/>
    <mergeCell ref="B442:G442"/>
    <mergeCell ref="B445:G445"/>
    <mergeCell ref="B456:G456"/>
    <mergeCell ref="B460:G460"/>
    <mergeCell ref="B391:G391"/>
    <mergeCell ref="B393:G393"/>
    <mergeCell ref="B404:G404"/>
    <mergeCell ref="B406:G406"/>
    <mergeCell ref="B396:G396"/>
    <mergeCell ref="B400:G400"/>
    <mergeCell ref="B385:G385"/>
    <mergeCell ref="B382:G382"/>
    <mergeCell ref="B420:G420"/>
    <mergeCell ref="B422:G422"/>
    <mergeCell ref="B590:G590"/>
    <mergeCell ref="B557:G557"/>
    <mergeCell ref="B560:G560"/>
    <mergeCell ref="B563:G563"/>
    <mergeCell ref="B565:G565"/>
    <mergeCell ref="B569:G569"/>
    <mergeCell ref="B572:G572"/>
    <mergeCell ref="B574:G574"/>
    <mergeCell ref="B524:G524"/>
    <mergeCell ref="B552:G552"/>
    <mergeCell ref="B585:G585"/>
    <mergeCell ref="B588:G588"/>
    <mergeCell ref="B527:G527"/>
    <mergeCell ref="B554:G554"/>
    <mergeCell ref="B530:G530"/>
    <mergeCell ref="B534:G534"/>
    <mergeCell ref="B536:G536"/>
    <mergeCell ref="B541:G541"/>
    <mergeCell ref="B544:G544"/>
    <mergeCell ref="B583:G583"/>
    <mergeCell ref="B578:G578"/>
    <mergeCell ref="B581:G581"/>
    <mergeCell ref="B548:G548"/>
    <mergeCell ref="B550:G550"/>
    <mergeCell ref="B296:G296"/>
    <mergeCell ref="B237:G237"/>
    <mergeCell ref="B241:G241"/>
    <mergeCell ref="B244:G244"/>
    <mergeCell ref="B293:G293"/>
    <mergeCell ref="B299:G299"/>
    <mergeCell ref="B290:G290"/>
    <mergeCell ref="B281:G281"/>
    <mergeCell ref="B283:G283"/>
    <mergeCell ref="B285:G285"/>
    <mergeCell ref="B287:G287"/>
    <mergeCell ref="B270:G270"/>
    <mergeCell ref="B272:G272"/>
    <mergeCell ref="B259:G259"/>
    <mergeCell ref="B255:G255"/>
    <mergeCell ref="B263:G263"/>
    <mergeCell ref="B268:G268"/>
    <mergeCell ref="B245:G245"/>
    <mergeCell ref="B274:G274"/>
    <mergeCell ref="B276:G276"/>
    <mergeCell ref="B278:G278"/>
    <mergeCell ref="B99:G99"/>
    <mergeCell ref="B104:G104"/>
    <mergeCell ref="B107:G107"/>
    <mergeCell ref="B110:G110"/>
    <mergeCell ref="B113:G113"/>
    <mergeCell ref="B115:G115"/>
    <mergeCell ref="B45:G45"/>
    <mergeCell ref="B54:G54"/>
    <mergeCell ref="B62:G62"/>
    <mergeCell ref="B68:G68"/>
    <mergeCell ref="B71:G71"/>
    <mergeCell ref="B76:G76"/>
    <mergeCell ref="B88:G88"/>
    <mergeCell ref="B96:G96"/>
    <mergeCell ref="A2:G2"/>
    <mergeCell ref="A4:A5"/>
    <mergeCell ref="B4:B5"/>
    <mergeCell ref="C4:C5"/>
    <mergeCell ref="G4:G5"/>
    <mergeCell ref="D4:E4"/>
    <mergeCell ref="F4:F5"/>
    <mergeCell ref="B40:G40"/>
    <mergeCell ref="B37:G37"/>
    <mergeCell ref="B28:G28"/>
    <mergeCell ref="B32:G32"/>
    <mergeCell ref="B35:G35"/>
    <mergeCell ref="B21:G21"/>
    <mergeCell ref="B23:G23"/>
    <mergeCell ref="B25:G25"/>
    <mergeCell ref="B16:G16"/>
    <mergeCell ref="B7:G7"/>
    <mergeCell ref="B12:G12"/>
    <mergeCell ref="B217:G217"/>
    <mergeCell ref="B117:G117"/>
    <mergeCell ref="B119:G119"/>
    <mergeCell ref="B121:G121"/>
    <mergeCell ref="B124:G124"/>
    <mergeCell ref="B159:G159"/>
    <mergeCell ref="B161:G161"/>
    <mergeCell ref="B164:G164"/>
    <mergeCell ref="B177:G177"/>
    <mergeCell ref="B126:G126"/>
    <mergeCell ref="B133:G133"/>
    <mergeCell ref="B166:G166"/>
    <mergeCell ref="B139:G139"/>
    <mergeCell ref="B146:G146"/>
    <mergeCell ref="B149:G149"/>
    <mergeCell ref="B172:G172"/>
    <mergeCell ref="B175:G175"/>
    <mergeCell ref="B152:G152"/>
    <mergeCell ref="B155:G155"/>
    <mergeCell ref="B168:G168"/>
    <mergeCell ref="B170:G170"/>
    <mergeCell ref="B507:G507"/>
    <mergeCell ref="B211:G211"/>
    <mergeCell ref="B229:G229"/>
    <mergeCell ref="B232:G232"/>
    <mergeCell ref="B179:G179"/>
    <mergeCell ref="B181:G181"/>
    <mergeCell ref="B183:F183"/>
    <mergeCell ref="B204:G204"/>
    <mergeCell ref="B208:G208"/>
    <mergeCell ref="B257:G257"/>
    <mergeCell ref="B246:G246"/>
    <mergeCell ref="B250:G250"/>
    <mergeCell ref="B252:G252"/>
    <mergeCell ref="B186:G186"/>
    <mergeCell ref="B188:G188"/>
    <mergeCell ref="B193:G193"/>
    <mergeCell ref="B195:G195"/>
    <mergeCell ref="B197:G197"/>
    <mergeCell ref="B200:G200"/>
    <mergeCell ref="B234:G234"/>
    <mergeCell ref="B221:G221"/>
    <mergeCell ref="B224:G224"/>
    <mergeCell ref="B226:G226"/>
    <mergeCell ref="B213:G213"/>
    <mergeCell ref="B429:G429"/>
    <mergeCell ref="B522:G522"/>
    <mergeCell ref="B480:G480"/>
    <mergeCell ref="B474:G474"/>
    <mergeCell ref="B439:G439"/>
    <mergeCell ref="B378:G378"/>
    <mergeCell ref="B302:G302"/>
    <mergeCell ref="B509:G509"/>
    <mergeCell ref="B511:G511"/>
    <mergeCell ref="B503:G503"/>
    <mergeCell ref="B484:G484"/>
    <mergeCell ref="B486:G486"/>
    <mergeCell ref="B489:G489"/>
    <mergeCell ref="B499:G499"/>
    <mergeCell ref="B514:G514"/>
    <mergeCell ref="B492:G492"/>
    <mergeCell ref="B346:G346"/>
    <mergeCell ref="B351:G351"/>
    <mergeCell ref="B326:G326"/>
    <mergeCell ref="B338:G338"/>
    <mergeCell ref="B465:G465"/>
    <mergeCell ref="B470:G470"/>
    <mergeCell ref="B476:G476"/>
    <mergeCell ref="B520:G520"/>
  </mergeCells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Footer>&amp;C&amp;P</oddFooter>
  </headerFooter>
  <rowBreaks count="5" manualBreakCount="5">
    <brk id="33" min="1" max="6" man="1"/>
    <brk id="204" min="1" max="6" man="1"/>
    <brk id="246" max="6" man="1"/>
    <brk id="507" min="1" max="6" man="1"/>
    <brk id="537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03"/>
  <sheetViews>
    <sheetView tabSelected="1" view="pageBreakPreview" zoomScaleSheetLayoutView="100" workbookViewId="0">
      <selection activeCell="B19" sqref="B19"/>
    </sheetView>
  </sheetViews>
  <sheetFormatPr defaultRowHeight="15"/>
  <cols>
    <col min="1" max="1" width="5.85546875" style="5" customWidth="1"/>
    <col min="2" max="2" width="65.42578125" style="5" customWidth="1"/>
    <col min="3" max="3" width="14.5703125" style="5" customWidth="1"/>
    <col min="4" max="4" width="14.28515625" style="5" customWidth="1"/>
    <col min="5" max="5" width="14.5703125" style="5" customWidth="1"/>
    <col min="6" max="6" width="15.42578125" style="5" customWidth="1"/>
    <col min="7" max="7" width="20.5703125" style="5" customWidth="1"/>
    <col min="8" max="8" width="20.7109375" style="5" customWidth="1"/>
    <col min="9" max="16384" width="9.140625" style="5"/>
  </cols>
  <sheetData>
    <row r="1" spans="1:21">
      <c r="A1" s="3"/>
      <c r="B1" s="3"/>
      <c r="C1" s="3"/>
      <c r="D1" s="3"/>
      <c r="E1" s="3"/>
      <c r="F1" s="3"/>
      <c r="G1" s="4" t="s">
        <v>217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>
      <c r="A2" s="134" t="s">
        <v>841</v>
      </c>
      <c r="B2" s="134"/>
      <c r="C2" s="134"/>
      <c r="D2" s="134"/>
      <c r="E2" s="134"/>
      <c r="F2" s="134"/>
      <c r="G2" s="13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customHeight="1">
      <c r="A4" s="135" t="s">
        <v>461</v>
      </c>
      <c r="B4" s="97" t="s">
        <v>0</v>
      </c>
      <c r="C4" s="139" t="s">
        <v>214</v>
      </c>
      <c r="D4" s="140"/>
      <c r="E4" s="141"/>
      <c r="F4" s="97" t="s">
        <v>757</v>
      </c>
      <c r="G4" s="137" t="s">
        <v>758</v>
      </c>
      <c r="H4" s="1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58.5" customHeight="1">
      <c r="A5" s="136"/>
      <c r="B5" s="101"/>
      <c r="C5" s="87" t="s">
        <v>759</v>
      </c>
      <c r="D5" s="87" t="s">
        <v>215</v>
      </c>
      <c r="E5" s="87" t="s">
        <v>216</v>
      </c>
      <c r="F5" s="101"/>
      <c r="G5" s="138"/>
      <c r="H5" s="14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3.5" customHeight="1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78">
        <v>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8" customHeight="1">
      <c r="A7" s="263" t="s">
        <v>6</v>
      </c>
      <c r="B7" s="264" t="str">
        <f>'Цел.пок-ли'!B6</f>
        <v>МП «Развитие физической культуры и спорта»</v>
      </c>
      <c r="C7" s="265"/>
      <c r="D7" s="266"/>
      <c r="E7" s="267">
        <f>'Цел.пок-ли'!F6</f>
        <v>0.98518518518518527</v>
      </c>
      <c r="F7" s="268">
        <f>0.8*(F8+F9+F10)/3+0.2*E7</f>
        <v>0.9487649565785321</v>
      </c>
      <c r="G7" s="269" t="s">
        <v>219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7.75" customHeight="1">
      <c r="A8" s="270" t="s">
        <v>8</v>
      </c>
      <c r="B8" s="271" t="s">
        <v>30</v>
      </c>
      <c r="C8" s="272">
        <f>'Фин-е, вып-е'!F11</f>
        <v>1</v>
      </c>
      <c r="D8" s="272">
        <f>'Фин-е, вып-е'!G10</f>
        <v>1</v>
      </c>
      <c r="E8" s="272">
        <f>'Цел.пок-ли'!F11</f>
        <v>0.99712345679012337</v>
      </c>
      <c r="F8" s="273">
        <f>C8*(0.5*D8+0.5*E8)</f>
        <v>0.99856172839506163</v>
      </c>
      <c r="G8" s="274" t="s">
        <v>219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8" customHeight="1">
      <c r="A9" s="270" t="s">
        <v>9</v>
      </c>
      <c r="B9" s="275" t="s">
        <v>34</v>
      </c>
      <c r="C9" s="272" t="s">
        <v>777</v>
      </c>
      <c r="D9" s="272">
        <f>'Фин-е, вып-е'!G12</f>
        <v>0.75</v>
      </c>
      <c r="E9" s="272">
        <f>'Цел.пок-ли'!F20</f>
        <v>0.99171842650103514</v>
      </c>
      <c r="F9" s="273">
        <f>0.982*(0.5*D9+0.5*E9)</f>
        <v>0.8551837474120082</v>
      </c>
      <c r="G9" s="274" t="s">
        <v>869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7.75" customHeight="1">
      <c r="A10" s="270" t="s">
        <v>10</v>
      </c>
      <c r="B10" s="271" t="s">
        <v>11</v>
      </c>
      <c r="C10" s="272">
        <f>'Фин-е, вып-е'!F15</f>
        <v>0.99871757186238841</v>
      </c>
      <c r="D10" s="272">
        <f>'Фин-е, вып-е'!G15</f>
        <v>0.94399999999999995</v>
      </c>
      <c r="E10" s="272">
        <f>'Цел.пок-ли'!F27</f>
        <v>0.98894731096717858</v>
      </c>
      <c r="F10" s="273">
        <f>C10*(0.5*D10+0.5*E10)</f>
        <v>0.96523422247353685</v>
      </c>
      <c r="G10" s="276" t="s">
        <v>219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8" customHeight="1">
      <c r="A11" s="263" t="s">
        <v>15</v>
      </c>
      <c r="B11" s="264" t="s">
        <v>16</v>
      </c>
      <c r="C11" s="265"/>
      <c r="D11" s="266"/>
      <c r="E11" s="267">
        <f>'Цел.пок-ли'!F39</f>
        <v>0.99889258028792904</v>
      </c>
      <c r="F11" s="268">
        <f>0.8*(F12+F13)/2+0.2*E11</f>
        <v>0.93443719739853071</v>
      </c>
      <c r="G11" s="277" t="s">
        <v>218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8.75" customHeight="1">
      <c r="A12" s="270" t="s">
        <v>18</v>
      </c>
      <c r="B12" s="271" t="s">
        <v>279</v>
      </c>
      <c r="C12" s="272">
        <f>'Фин-е, вып-е'!F23</f>
        <v>0.95751417996702415</v>
      </c>
      <c r="D12" s="272">
        <f>'Фин-е, вып-е'!G23</f>
        <v>0.92900000000000005</v>
      </c>
      <c r="E12" s="272">
        <f>'Цел.пок-ли'!F44</f>
        <v>0.85809470938318899</v>
      </c>
      <c r="F12" s="273">
        <f>C12*(0.5*D12+0.5*E12)</f>
        <v>0.85558426258922582</v>
      </c>
      <c r="G12" s="276" t="s">
        <v>218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8.75" customHeight="1">
      <c r="A13" s="270" t="s">
        <v>19</v>
      </c>
      <c r="B13" s="278" t="s">
        <v>300</v>
      </c>
      <c r="C13" s="272">
        <f>'Фин-е, вып-е'!F26</f>
        <v>0.99621361316501855</v>
      </c>
      <c r="D13" s="272">
        <f>'Фин-е, вып-е'!G26</f>
        <v>1</v>
      </c>
      <c r="E13" s="272">
        <f>'Цел.пок-ли'!F75</f>
        <v>0.96958248270921243</v>
      </c>
      <c r="F13" s="273">
        <f>C13*(0.5*D13+0.5*E13)</f>
        <v>0.9810624407631362</v>
      </c>
      <c r="G13" s="276" t="s">
        <v>219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customHeight="1">
      <c r="A14" s="263" t="s">
        <v>46</v>
      </c>
      <c r="B14" s="264" t="s">
        <v>47</v>
      </c>
      <c r="C14" s="265"/>
      <c r="D14" s="266"/>
      <c r="E14" s="279">
        <f>'Цел.пок-ли'!F95</f>
        <v>1</v>
      </c>
      <c r="F14" s="268">
        <f>0.8*(F15+F16+F17)/3+0.2*E14</f>
        <v>0.97812181853839353</v>
      </c>
      <c r="G14" s="277" t="s">
        <v>219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8" customHeight="1">
      <c r="A15" s="270" t="s">
        <v>48</v>
      </c>
      <c r="B15" s="271" t="s">
        <v>462</v>
      </c>
      <c r="C15" s="272">
        <f>'Фин-е, вып-е'!F35</f>
        <v>1</v>
      </c>
      <c r="D15" s="280">
        <f>'Фин-е, вып-е'!G35</f>
        <v>1</v>
      </c>
      <c r="E15" s="280">
        <f>'Цел.пок-ли'!F98</f>
        <v>1</v>
      </c>
      <c r="F15" s="273">
        <f>C15*(0.5*D15+0.5*E15)</f>
        <v>1</v>
      </c>
      <c r="G15" s="281" t="s">
        <v>219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.75" customHeight="1">
      <c r="A16" s="282" t="s">
        <v>50</v>
      </c>
      <c r="B16" s="271" t="s">
        <v>58</v>
      </c>
      <c r="C16" s="272">
        <f>'Фин-е, вып-е'!F39</f>
        <v>0.97400337340365717</v>
      </c>
      <c r="D16" s="272">
        <f>'Фин-е, вып-е'!G39</f>
        <v>0.88500000000000001</v>
      </c>
      <c r="E16" s="272">
        <f>'Цел.пок-ли'!F112</f>
        <v>1</v>
      </c>
      <c r="F16" s="273">
        <f>C16*(0.5*D16+0.5*E16)</f>
        <v>0.91799817943294693</v>
      </c>
      <c r="G16" s="274" t="s">
        <v>218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8" customHeight="1">
      <c r="A17" s="282" t="s">
        <v>51</v>
      </c>
      <c r="B17" s="271" t="s">
        <v>52</v>
      </c>
      <c r="C17" s="272">
        <f>'Фин-е, вып-е'!F43</f>
        <v>1</v>
      </c>
      <c r="D17" s="272">
        <f>'Фин-е, вып-е'!G42</f>
        <v>1</v>
      </c>
      <c r="E17" s="272">
        <f>'Цел.пок-ли'!F123</f>
        <v>0.99991728017205728</v>
      </c>
      <c r="F17" s="273">
        <f>C17*(0.5*D17+0.5*E17)</f>
        <v>0.99995864008602864</v>
      </c>
      <c r="G17" s="274" t="s">
        <v>219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" customHeight="1">
      <c r="A18" s="283" t="str">
        <f>'Цел.пок-ли'!A138</f>
        <v>4.</v>
      </c>
      <c r="B18" s="264" t="str">
        <f>'Цел.пок-ли'!B138</f>
        <v>МП «Обеспечение общественного порядка и безопасности населения города»</v>
      </c>
      <c r="C18" s="265"/>
      <c r="D18" s="266"/>
      <c r="E18" s="267">
        <f>'Цел.пок-ли'!F138</f>
        <v>0.95022020202020196</v>
      </c>
      <c r="F18" s="268">
        <f>0.8*(F19+F20+F21+F22+F23)/5+0.2*E18</f>
        <v>0.85410407643976793</v>
      </c>
      <c r="G18" s="263" t="s">
        <v>218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0.75" customHeight="1">
      <c r="A19" s="282" t="s">
        <v>101</v>
      </c>
      <c r="B19" s="271" t="str">
        <f>'Цел.пок-ли'!B145</f>
        <v xml:space="preserve">Подпрограмма «Профилактика безнадзорности и правонарушений несовершеннолетних» </v>
      </c>
      <c r="C19" s="272">
        <f>'Фин-е, вып-е'!F48</f>
        <v>1</v>
      </c>
      <c r="D19" s="272">
        <f>'Фин-е, вып-е'!G48</f>
        <v>0.71399999999999997</v>
      </c>
      <c r="E19" s="280">
        <f>'Цел.пок-ли'!F145</f>
        <v>0.97873632823417622</v>
      </c>
      <c r="F19" s="273">
        <f>C19*(0.5*D19+0.5*E19)</f>
        <v>0.84636816411708815</v>
      </c>
      <c r="G19" s="284" t="s">
        <v>218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7.75" customHeight="1">
      <c r="A20" s="282" t="s">
        <v>208</v>
      </c>
      <c r="B20" s="271" t="str">
        <f>'Цел.пок-ли'!B163</f>
        <v>Подпрограмма «Профилактика наркомании, алкоголизма и употребления табака в молодежной среде города Апатиты»</v>
      </c>
      <c r="C20" s="272">
        <f>'Фин-е, вып-е'!F49</f>
        <v>1</v>
      </c>
      <c r="D20" s="272">
        <f>'Фин-е, вып-е'!G49</f>
        <v>0.95199999999999996</v>
      </c>
      <c r="E20" s="272">
        <f>'Цел.пок-ли'!F163</f>
        <v>0.99444444444444446</v>
      </c>
      <c r="F20" s="273">
        <f>1*(0.5*D20+0.5*E20)</f>
        <v>0.97322222222222221</v>
      </c>
      <c r="G20" s="284" t="s">
        <v>219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8.5" customHeight="1">
      <c r="A21" s="282" t="s">
        <v>109</v>
      </c>
      <c r="B21" s="271" t="str">
        <f>'Цел.пок-ли'!B174</f>
        <v>Подпрограмма «Обеспечение безопасности и защиты населения в области гражданской обороны и чрезвычайных ситуаций»</v>
      </c>
      <c r="C21" s="272">
        <f>'Фин-е, вып-е'!F50</f>
        <v>0.9936214208109907</v>
      </c>
      <c r="D21" s="272">
        <f>'Фин-е, вып-е'!G50</f>
        <v>0.92300000000000004</v>
      </c>
      <c r="E21" s="272">
        <f>'Цел.пок-ли'!F174</f>
        <v>0.86793333333333322</v>
      </c>
      <c r="F21" s="273">
        <f>C21*(0.5*D21+0.5*E21)</f>
        <v>0.88975486162221507</v>
      </c>
      <c r="G21" s="284" t="s">
        <v>218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40.5" customHeight="1">
      <c r="A22" s="282" t="s">
        <v>236</v>
      </c>
      <c r="B22" s="271" t="s">
        <v>463</v>
      </c>
      <c r="C22" s="272">
        <f>'Фин-е, вып-е'!F51</f>
        <v>0.99102997726177056</v>
      </c>
      <c r="D22" s="272">
        <f>'Фин-е, вып-е'!G51</f>
        <v>1</v>
      </c>
      <c r="E22" s="272">
        <f>'Цел.пок-ли'!F185</f>
        <v>1</v>
      </c>
      <c r="F22" s="273">
        <f>C22*(0.5*D22+0.5*E22)</f>
        <v>0.99102997726177056</v>
      </c>
      <c r="G22" s="274" t="s">
        <v>219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8.5" customHeight="1">
      <c r="A23" s="282" t="s">
        <v>238</v>
      </c>
      <c r="B23" s="271" t="s">
        <v>239</v>
      </c>
      <c r="C23" s="272">
        <f>'Фин-е, вып-е'!F52</f>
        <v>0.6</v>
      </c>
      <c r="D23" s="272">
        <f>'Фин-е, вып-е'!G52</f>
        <v>0.5</v>
      </c>
      <c r="E23" s="272">
        <f>'Цел.пок-ли'!F192</f>
        <v>1</v>
      </c>
      <c r="F23" s="273">
        <f>C23*(0.5*D23+0.5*E23)</f>
        <v>0.44999999999999996</v>
      </c>
      <c r="G23" s="274" t="s">
        <v>784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8" customHeight="1">
      <c r="A24" s="285" t="s">
        <v>65</v>
      </c>
      <c r="B24" s="264" t="str">
        <f>'Цел.пок-ли'!B199</f>
        <v>МП «Охрана окружающей среды»</v>
      </c>
      <c r="C24" s="265"/>
      <c r="D24" s="266"/>
      <c r="E24" s="267">
        <f>'Цел.пок-ли'!F199</f>
        <v>0.82600000000000007</v>
      </c>
      <c r="F24" s="268">
        <f>0.8*F25+0.2*E24</f>
        <v>0.71010797016952487</v>
      </c>
      <c r="G24" s="263" t="s">
        <v>218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8.75" customHeight="1">
      <c r="A25" s="270" t="s">
        <v>112</v>
      </c>
      <c r="B25" s="275" t="s">
        <v>464</v>
      </c>
      <c r="C25" s="272">
        <f>'Фин-е, вып-е'!F53</f>
        <v>0.86697785962057317</v>
      </c>
      <c r="D25" s="272">
        <f>'Фин-е, вып-е'!G56</f>
        <v>0.65200000000000002</v>
      </c>
      <c r="E25" s="272">
        <f>'Цел.пок-ли'!F203</f>
        <v>0.91928571428571437</v>
      </c>
      <c r="F25" s="273">
        <f>C25*(0.5*D25+0.5*E25)</f>
        <v>0.6811349627119061</v>
      </c>
      <c r="G25" s="274" t="s">
        <v>220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25.5" customHeight="1">
      <c r="A26" s="263" t="s">
        <v>68</v>
      </c>
      <c r="B26" s="264" t="str">
        <f>'Цел.пок-ли'!B216</f>
        <v xml:space="preserve">МП «Обеспечение доступным и комфортным жильем и коммунальными услугами населения города» </v>
      </c>
      <c r="C26" s="265"/>
      <c r="D26" s="266"/>
      <c r="E26" s="267">
        <f>'Цел.пок-ли'!F216</f>
        <v>0.15789473684210525</v>
      </c>
      <c r="F26" s="268">
        <f>0.8*(F27+F28)/2+0.2*E26</f>
        <v>0.59956643433401025</v>
      </c>
      <c r="G26" s="263" t="s">
        <v>220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28.5" customHeight="1">
      <c r="A27" s="270" t="s">
        <v>122</v>
      </c>
      <c r="B27" s="271" t="str">
        <f>'Цел.пок-ли'!B220</f>
        <v>Подпрограмма «Поддержка и стимулирование жилищного строительства в городе Апатиты»</v>
      </c>
      <c r="C27" s="286">
        <f>'Фин-е, вып-е'!F62</f>
        <v>0.61001042752867574</v>
      </c>
      <c r="D27" s="272">
        <f>'Фин-е, вып-е'!G62</f>
        <v>0.8</v>
      </c>
      <c r="E27" s="272">
        <f>'Цел.пок-ли'!F220</f>
        <v>0.57692307692307687</v>
      </c>
      <c r="F27" s="273">
        <f>C27*(0.5*D27+0.5*E27)</f>
        <v>0.4199687174139729</v>
      </c>
      <c r="G27" s="274" t="s">
        <v>784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8.75" customHeight="1">
      <c r="A28" s="270" t="s">
        <v>124</v>
      </c>
      <c r="B28" s="271" t="str">
        <f>'Цел.пок-ли'!B228</f>
        <v>Подпрограмма «Обеспечение жильем молодых семей города Апатиты»</v>
      </c>
      <c r="C28" s="272">
        <f>'Фин-е, вып-е'!F65</f>
        <v>1</v>
      </c>
      <c r="D28" s="272">
        <f>'Фин-е, вып-е'!G65</f>
        <v>1</v>
      </c>
      <c r="E28" s="272">
        <f>'Цел.пок-ли'!F228</f>
        <v>1</v>
      </c>
      <c r="F28" s="273">
        <f>1*(0.5*D28+0.5*E28)</f>
        <v>1</v>
      </c>
      <c r="G28" s="274" t="s">
        <v>219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7.25" customHeight="1">
      <c r="A29" s="263" t="s">
        <v>69</v>
      </c>
      <c r="B29" s="264" t="str">
        <f>'Цел.пок-ли'!B236</f>
        <v>МП «Развитие транспортной системы»</v>
      </c>
      <c r="C29" s="265"/>
      <c r="D29" s="266"/>
      <c r="E29" s="267">
        <f>'Цел.пок-ли'!F236</f>
        <v>1</v>
      </c>
      <c r="F29" s="268">
        <f>0.8*(F30+F32)/2+0.2*E29</f>
        <v>0.91129250303030296</v>
      </c>
      <c r="G29" s="277" t="s">
        <v>218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.75" customHeight="1">
      <c r="A30" s="282" t="s">
        <v>133</v>
      </c>
      <c r="B30" s="287" t="str">
        <f>'Цел.пок-ли'!B240</f>
        <v>Подпрограмма «Развитие дорожного хозяйства»</v>
      </c>
      <c r="C30" s="272" t="s">
        <v>807</v>
      </c>
      <c r="D30" s="272">
        <f>'Фин-е, вып-е'!G72</f>
        <v>1</v>
      </c>
      <c r="E30" s="272">
        <f>'Цел.пок-ли'!F240</f>
        <v>1</v>
      </c>
      <c r="F30" s="273">
        <f>0.997*(0.5*D30+0.5*E30)</f>
        <v>0.997</v>
      </c>
      <c r="G30" s="274" t="s">
        <v>870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33.75" customHeight="1">
      <c r="A31" s="282" t="s">
        <v>137</v>
      </c>
      <c r="B31" s="287" t="str">
        <f>'Цел.пок-ли'!B249</f>
        <v xml:space="preserve">Подпрограмма «Транспортное обслуживание населения» </v>
      </c>
      <c r="C31" s="288" t="s">
        <v>839</v>
      </c>
      <c r="D31" s="289"/>
      <c r="E31" s="289"/>
      <c r="F31" s="289"/>
      <c r="G31" s="29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39.75" customHeight="1">
      <c r="A32" s="282" t="s">
        <v>143</v>
      </c>
      <c r="B32" s="271" t="str">
        <f>'Цел.пок-ли'!B254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32" s="272" t="s">
        <v>806</v>
      </c>
      <c r="D32" s="272">
        <f>'Фин-е, вып-е'!G78</f>
        <v>0.94099999999999995</v>
      </c>
      <c r="E32" s="272">
        <f>'Цел.пок-ли'!F254</f>
        <v>0.96212121212121215</v>
      </c>
      <c r="F32" s="273">
        <f>0.821*(0.5*D32+0.5*E32)</f>
        <v>0.78123125757575762</v>
      </c>
      <c r="G32" s="274" t="s">
        <v>871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8.75" customHeight="1">
      <c r="A33" s="263" t="s">
        <v>70</v>
      </c>
      <c r="B33" s="264" t="str">
        <f>'Цел.пок-ли'!B262</f>
        <v xml:space="preserve">МП «Обеспечение комфортной среды проживания населения города» </v>
      </c>
      <c r="C33" s="265"/>
      <c r="D33" s="266"/>
      <c r="E33" s="267">
        <f>'Цел.пок-ли'!F262</f>
        <v>0.96287128712871295</v>
      </c>
      <c r="F33" s="268">
        <f>0.8*(F34+F35+F36)/3+0.2*E33</f>
        <v>0.87565037383652966</v>
      </c>
      <c r="G33" s="277" t="s">
        <v>218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8" customHeight="1">
      <c r="A34" s="282" t="s">
        <v>149</v>
      </c>
      <c r="B34" s="287" t="s">
        <v>465</v>
      </c>
      <c r="C34" s="272" t="s">
        <v>809</v>
      </c>
      <c r="D34" s="272">
        <f>'Фин-е, вып-е'!G84</f>
        <v>0.81799999999999995</v>
      </c>
      <c r="E34" s="272">
        <f>'Цел.пок-ли'!F267</f>
        <v>0.96966666666666657</v>
      </c>
      <c r="F34" s="273">
        <f>0.957*(0.5*D34+0.5*E34)</f>
        <v>0.85539849999999984</v>
      </c>
      <c r="G34" s="274" t="s">
        <v>871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7" customHeight="1">
      <c r="A35" s="270" t="s">
        <v>154</v>
      </c>
      <c r="B35" s="271" t="str">
        <f>'Цел.пок-ли'!B280</f>
        <v>Подпрограмма «Наружное уличное освещение и содержание сетей энергоснабжения»</v>
      </c>
      <c r="C35" s="272" t="s">
        <v>812</v>
      </c>
      <c r="D35" s="272">
        <f>'Фин-е, вып-е'!G87</f>
        <v>1</v>
      </c>
      <c r="E35" s="272">
        <f>'Цел.пок-ли'!F280</f>
        <v>0.75</v>
      </c>
      <c r="F35" s="273">
        <f>0.9*(0.5*D35+0.5*E35)</f>
        <v>0.78749999999999998</v>
      </c>
      <c r="G35" s="274" t="s">
        <v>871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.5" customHeight="1">
      <c r="A36" s="270" t="s">
        <v>156</v>
      </c>
      <c r="B36" s="271" t="str">
        <f>'Цел.пок-ли'!B289</f>
        <v xml:space="preserve">Подпрограмма «Развитие системы комплексного благоустройства» </v>
      </c>
      <c r="C36" s="272">
        <f>'Фин-е, вып-е'!F88</f>
        <v>0.93195051533089246</v>
      </c>
      <c r="D36" s="272">
        <f>'Фин-е, вып-е'!G88</f>
        <v>1</v>
      </c>
      <c r="E36" s="272">
        <f>'Цел.пок-ли'!F289</f>
        <v>0.97142857142857131</v>
      </c>
      <c r="F36" s="273">
        <f>C36*(0.5*D36+0.5*E36)</f>
        <v>0.91863693654045109</v>
      </c>
      <c r="G36" s="274" t="s">
        <v>218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8" customHeight="1">
      <c r="A37" s="263" t="s">
        <v>73</v>
      </c>
      <c r="B37" s="264" t="str">
        <f>'Цел.пок-ли'!B298</f>
        <v xml:space="preserve">МП «Энергоэффективность и развитие энергетики»  </v>
      </c>
      <c r="C37" s="265"/>
      <c r="D37" s="266"/>
      <c r="E37" s="267">
        <f>'Цел.пок-ли'!F298</f>
        <v>1</v>
      </c>
      <c r="F37" s="268">
        <f>0.8*F38+0.2*E37</f>
        <v>0.96795296709387046</v>
      </c>
      <c r="G37" s="277" t="s">
        <v>219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27" customHeight="1">
      <c r="A38" s="274" t="s">
        <v>159</v>
      </c>
      <c r="B38" s="291" t="str">
        <f>'Цел.пок-ли'!B301</f>
        <v>Подпрограмма  «Энергосбережение и повышение энергетической эффективности»</v>
      </c>
      <c r="C38" s="272">
        <f>'Фин-е, вып-е'!F91</f>
        <v>1</v>
      </c>
      <c r="D38" s="272">
        <f>'Фин-е, вып-е'!G93</f>
        <v>1</v>
      </c>
      <c r="E38" s="272">
        <f>'Цел.пок-ли'!F301</f>
        <v>0.91988241773467627</v>
      </c>
      <c r="F38" s="273">
        <f>C38*(0.5*D38+0.5*E38)</f>
        <v>0.95994120886733814</v>
      </c>
      <c r="G38" s="274" t="s">
        <v>219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30" customHeight="1">
      <c r="A39" s="263" t="s">
        <v>75</v>
      </c>
      <c r="B39" s="264" t="str">
        <f>'Цел.пок-ли'!B313</f>
        <v xml:space="preserve">МП «Создание условий для развития жилищно-коммунального хозяйства» </v>
      </c>
      <c r="C39" s="265"/>
      <c r="D39" s="266"/>
      <c r="E39" s="267">
        <f>'Цел.пок-ли'!F313</f>
        <v>0.95679012345679015</v>
      </c>
      <c r="F39" s="268">
        <f>0.8*(F40+F41)/2+0.2*E39</f>
        <v>0.82737534070867413</v>
      </c>
      <c r="G39" s="277" t="s">
        <v>218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27.75" customHeight="1">
      <c r="A40" s="292" t="s">
        <v>175</v>
      </c>
      <c r="B40" s="275" t="str">
        <f>'Цел.пок-ли'!B318</f>
        <v>Подпрограмма «Поддержка развития товариществ собственников недвижимости в многоквартирных домах»</v>
      </c>
      <c r="C40" s="272">
        <f>'Фин-е, вып-е'!F97</f>
        <v>0</v>
      </c>
      <c r="D40" s="272">
        <f>'Фин-е, вып-е'!G97</f>
        <v>0.5</v>
      </c>
      <c r="E40" s="272">
        <f>'Цел.пок-ли'!F318</f>
        <v>0.68008658008658018</v>
      </c>
      <c r="F40" s="273">
        <f>1*(0.5*D40+0.5*E40)</f>
        <v>0.59004329004329015</v>
      </c>
      <c r="G40" s="284" t="s">
        <v>220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28.5" customHeight="1">
      <c r="A41" s="270" t="s">
        <v>178</v>
      </c>
      <c r="B41" s="271" t="str">
        <f>'Цел.пок-ли'!B329</f>
        <v>Подпрограмма «Подготовка объектов и систем жизнеобеспечения к работе в отопительный период»</v>
      </c>
      <c r="C41" s="272">
        <f>'Фин-е, вып-е'!F98</f>
        <v>1</v>
      </c>
      <c r="D41" s="272">
        <f>'Фин-е, вып-е'!G98</f>
        <v>1</v>
      </c>
      <c r="E41" s="272">
        <f>'Цел.пок-ли'!F329</f>
        <v>1</v>
      </c>
      <c r="F41" s="273">
        <f>C41*(0.5*D41+0.5*E41)</f>
        <v>1</v>
      </c>
      <c r="G41" s="284" t="s">
        <v>219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7.25" customHeight="1">
      <c r="A42" s="263" t="s">
        <v>77</v>
      </c>
      <c r="B42" s="264" t="str">
        <f>'Цел.пок-ли'!B337</f>
        <v>МП «Капитальный ремонт многоквартирных домов»</v>
      </c>
      <c r="C42" s="265"/>
      <c r="D42" s="266"/>
      <c r="E42" s="267">
        <f>'Цел.пок-ли'!F337</f>
        <v>1.5808823529411764</v>
      </c>
      <c r="F42" s="268">
        <f>0.8*F43+0.2*E42</f>
        <v>1.0910153198203356</v>
      </c>
      <c r="G42" s="277" t="s">
        <v>219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21.75" customHeight="1">
      <c r="A43" s="282" t="s">
        <v>180</v>
      </c>
      <c r="B43" s="287" t="s">
        <v>468</v>
      </c>
      <c r="C43" s="272">
        <f>'Фин-е, вып-е'!F101</f>
        <v>0.96854856154012536</v>
      </c>
      <c r="D43" s="280">
        <f>'Фин-е, вып-е'!G104</f>
        <v>1</v>
      </c>
      <c r="E43" s="272">
        <f>'Цел.пок-ли'!F340</f>
        <v>1</v>
      </c>
      <c r="F43" s="293">
        <f>C43*(0.5*D43+0.5*E43)</f>
        <v>0.96854856154012536</v>
      </c>
      <c r="G43" s="281" t="s">
        <v>219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7.25" customHeight="1">
      <c r="A44" s="263" t="s">
        <v>79</v>
      </c>
      <c r="B44" s="264" t="str">
        <f>'Цел.пок-ли'!B345</f>
        <v>МП "Экономический потенциал"</v>
      </c>
      <c r="C44" s="265"/>
      <c r="D44" s="266"/>
      <c r="E44" s="267">
        <f>'Цел.пок-ли'!F345</f>
        <v>0.98605924819517055</v>
      </c>
      <c r="F44" s="268">
        <f>0.8*(F45+F46+F47)/3+0.2*E44</f>
        <v>0.94611814599656796</v>
      </c>
      <c r="G44" s="277" t="s">
        <v>219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27" customHeight="1">
      <c r="A45" s="274" t="s">
        <v>184</v>
      </c>
      <c r="B45" s="291" t="str">
        <f>'Цел.пок-ли'!B350</f>
        <v>Подпрограмма «Создание условий для ведения бизнеса на территории города Апатиты»</v>
      </c>
      <c r="C45" s="272">
        <f>'Фин-е, вып-е'!F110</f>
        <v>0.99969214192257383</v>
      </c>
      <c r="D45" s="272">
        <f>'Фин-е, вып-е'!G110</f>
        <v>0.83299999999999996</v>
      </c>
      <c r="E45" s="272">
        <f>'Цел.пок-ли'!F350</f>
        <v>1</v>
      </c>
      <c r="F45" s="273">
        <f>C45*(0.5*D45+0.5*E45)</f>
        <v>0.91621784807203888</v>
      </c>
      <c r="G45" s="284" t="s">
        <v>218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8.75" customHeight="1">
      <c r="A46" s="284" t="s">
        <v>185</v>
      </c>
      <c r="B46" s="294" t="str">
        <f>'Цел.пок-ли'!B363</f>
        <v>Подпрограмма «Формирование благоприятной инвестиционной среды»</v>
      </c>
      <c r="C46" s="272" t="s">
        <v>212</v>
      </c>
      <c r="D46" s="272">
        <f>'Фин-е, вып-е'!G114</f>
        <v>1</v>
      </c>
      <c r="E46" s="272">
        <f>'Цел.пок-ли'!F363</f>
        <v>1</v>
      </c>
      <c r="F46" s="273">
        <f>1*(0.5*D46+0.5*E46)</f>
        <v>1</v>
      </c>
      <c r="G46" s="284" t="s">
        <v>219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8" customHeight="1">
      <c r="A47" s="270" t="s">
        <v>187</v>
      </c>
      <c r="B47" s="275" t="str">
        <f>'Цел.пок-ли'!B372</f>
        <v>Подпрограмма «Развитие туризма»</v>
      </c>
      <c r="C47" s="272" t="str">
        <f>'Фин-е, вып-е'!F115</f>
        <v>-</v>
      </c>
      <c r="D47" s="272">
        <f>'Фин-е, вып-е'!G115</f>
        <v>0.8</v>
      </c>
      <c r="E47" s="272">
        <f>'Цел.пок-ли'!F372</f>
        <v>0.98436152653742603</v>
      </c>
      <c r="F47" s="273">
        <f>1*(0.5*D47+0.5*E47)</f>
        <v>0.8921807632687131</v>
      </c>
      <c r="G47" s="274" t="s">
        <v>218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21" customHeight="1">
      <c r="A48" s="263" t="s">
        <v>80</v>
      </c>
      <c r="B48" s="264" t="str">
        <f>'Цел.пок-ли'!B384</f>
        <v xml:space="preserve">МП «Муниципальное управление»  </v>
      </c>
      <c r="C48" s="265"/>
      <c r="D48" s="266"/>
      <c r="E48" s="267">
        <f>'Цел.пок-ли'!F384</f>
        <v>0.93577075098814233</v>
      </c>
      <c r="F48" s="268">
        <f>0.8*(F49+F50+F51+F52+F53)/5+0.2*E48</f>
        <v>0.94428085969648667</v>
      </c>
      <c r="G48" s="277" t="s">
        <v>218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41.25" customHeight="1">
      <c r="A49" s="292" t="s">
        <v>198</v>
      </c>
      <c r="B49" s="275" t="str">
        <f>'Цел.пок-ли'!B390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49" s="272">
        <f>'Фин-е, вып-е'!F120</f>
        <v>0.94451273046532047</v>
      </c>
      <c r="D49" s="272">
        <f>'Фин-е, вып-е'!G120</f>
        <v>1</v>
      </c>
      <c r="E49" s="272">
        <f>'Цел.пок-ли'!F390</f>
        <v>1</v>
      </c>
      <c r="F49" s="273">
        <f>C49*(0.5*D49+0.5*E49)</f>
        <v>0.94451273046532047</v>
      </c>
      <c r="G49" s="274" t="s">
        <v>218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43.5" customHeight="1">
      <c r="A50" s="282" t="s">
        <v>254</v>
      </c>
      <c r="B50" s="287" t="str">
        <f>'Цел.пок-ли'!B395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50" s="272">
        <f>'Фин-е, вып-е'!F121</f>
        <v>0.96364288118228136</v>
      </c>
      <c r="D50" s="272">
        <f>'Фин-е, вып-е'!G121</f>
        <v>0.77800000000000002</v>
      </c>
      <c r="E50" s="272">
        <f>'Цел.пок-ли'!F395</f>
        <v>0.94000000000000006</v>
      </c>
      <c r="F50" s="273">
        <f>C50*(0.5*D50+0.5*E50)</f>
        <v>0.82776923493557963</v>
      </c>
      <c r="G50" s="274" t="s">
        <v>218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52.5" customHeight="1">
      <c r="A51" s="282" t="s">
        <v>255</v>
      </c>
      <c r="B51" s="287" t="s">
        <v>469</v>
      </c>
      <c r="C51" s="272">
        <f>'Фин-е, вып-е'!F125</f>
        <v>1</v>
      </c>
      <c r="D51" s="272">
        <f>'Фин-е, вып-е'!G125</f>
        <v>1</v>
      </c>
      <c r="E51" s="272">
        <f>'Цел.пок-ли'!F403</f>
        <v>1</v>
      </c>
      <c r="F51" s="273">
        <f>C51*(0.5*D51+0.5*E51)</f>
        <v>1</v>
      </c>
      <c r="G51" s="284" t="s">
        <v>219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41.25" customHeight="1">
      <c r="A52" s="282" t="s">
        <v>256</v>
      </c>
      <c r="B52" s="287" t="s">
        <v>470</v>
      </c>
      <c r="C52" s="272">
        <f>'Фин-е, вып-е'!F126</f>
        <v>1</v>
      </c>
      <c r="D52" s="272">
        <f>'Фин-е, вып-е'!G126</f>
        <v>1</v>
      </c>
      <c r="E52" s="272">
        <f>'Цел.пок-ли'!F411</f>
        <v>1</v>
      </c>
      <c r="F52" s="273">
        <f>C52*(0.5*D52+0.5*E52)</f>
        <v>1</v>
      </c>
      <c r="G52" s="284" t="s">
        <v>219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57.75" customHeight="1">
      <c r="A53" s="282" t="s">
        <v>816</v>
      </c>
      <c r="B53" s="287" t="s">
        <v>817</v>
      </c>
      <c r="C53" s="272">
        <f>'Фин-е, вып-е'!F127</f>
        <v>0.95975996896696403</v>
      </c>
      <c r="D53" s="272">
        <f>'Фин-е, вып-е'!G127</f>
        <v>1</v>
      </c>
      <c r="E53" s="272">
        <f>'Цел.пок-ли'!F419</f>
        <v>1</v>
      </c>
      <c r="F53" s="273">
        <f>C53*(0.5*D53+0.5*E53)</f>
        <v>0.95975996896696403</v>
      </c>
      <c r="G53" s="284" t="s">
        <v>219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9.5" customHeight="1">
      <c r="A54" s="263" t="s">
        <v>82</v>
      </c>
      <c r="B54" s="264" t="str">
        <f>'Цел.пок-ли'!B431</f>
        <v>МП «Управление муниципальными финансами»</v>
      </c>
      <c r="C54" s="265"/>
      <c r="D54" s="266"/>
      <c r="E54" s="267">
        <f>'Цел.пок-ли'!F431</f>
        <v>0.8</v>
      </c>
      <c r="F54" s="268">
        <f>0.8*F55+0.2*E54</f>
        <v>0.93715000000000004</v>
      </c>
      <c r="G54" s="277" t="s">
        <v>218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9.5" customHeight="1">
      <c r="A55" s="270" t="s">
        <v>199</v>
      </c>
      <c r="B55" s="271" t="str">
        <f>'Цел.пок-ли'!B438</f>
        <v>Подпрограмма «Повышение эффективности бюджетных расходов»</v>
      </c>
      <c r="C55" s="272" t="s">
        <v>775</v>
      </c>
      <c r="D55" s="272">
        <f>'Фин-е, вып-е'!G131</f>
        <v>1</v>
      </c>
      <c r="E55" s="272">
        <f>'Цел.пок-ли'!F438</f>
        <v>0.94287500000000002</v>
      </c>
      <c r="F55" s="273">
        <f>1*(0.5*D55+0.5*E55)</f>
        <v>0.97143749999999995</v>
      </c>
      <c r="G55" s="284" t="s">
        <v>219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8.75" customHeight="1">
      <c r="A56" s="263" t="s">
        <v>84</v>
      </c>
      <c r="B56" s="264" t="str">
        <f>'Цел.пок-ли'!B469</f>
        <v>МП "Информационное общество"</v>
      </c>
      <c r="C56" s="265"/>
      <c r="D56" s="266"/>
      <c r="E56" s="267">
        <f>'Цел.пок-ли'!F469</f>
        <v>0.97247346562067372</v>
      </c>
      <c r="F56" s="268">
        <f>0.8*(F57+F59)/2+0.2*E56</f>
        <v>0.97749469312413484</v>
      </c>
      <c r="G56" s="277" t="s">
        <v>219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28.5" customHeight="1">
      <c r="A57" s="270" t="s">
        <v>204</v>
      </c>
      <c r="B57" s="271" t="s">
        <v>471</v>
      </c>
      <c r="C57" s="272">
        <f>'Фин-е, вып-е'!F136</f>
        <v>1</v>
      </c>
      <c r="D57" s="272">
        <f>'Фин-е, вып-е'!G136</f>
        <v>1</v>
      </c>
      <c r="E57" s="272">
        <f>'Цел.пок-ли'!F473</f>
        <v>0.94</v>
      </c>
      <c r="F57" s="273">
        <f>C57*(0.5*D57+0.5*E57)</f>
        <v>0.97</v>
      </c>
      <c r="G57" s="274" t="s">
        <v>219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28.5" customHeight="1">
      <c r="A58" s="270" t="s">
        <v>264</v>
      </c>
      <c r="B58" s="271" t="str">
        <f>'Цел.пок-ли'!B483</f>
        <v>Подпрограмма 2 «Развитие системы  предоставления государственных и муниципальных услуг по принципу «одного окна»</v>
      </c>
      <c r="C58" s="288" t="s">
        <v>840</v>
      </c>
      <c r="D58" s="289"/>
      <c r="E58" s="289"/>
      <c r="F58" s="289"/>
      <c r="G58" s="290"/>
      <c r="H58" s="3" t="s">
        <v>261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28.5" customHeight="1">
      <c r="A59" s="282" t="s">
        <v>269</v>
      </c>
      <c r="B59" s="295" t="s">
        <v>472</v>
      </c>
      <c r="C59" s="272">
        <f>'Фин-е, вып-е'!F140</f>
        <v>1</v>
      </c>
      <c r="D59" s="272">
        <f>'Фин-е, вып-е'!G140</f>
        <v>1</v>
      </c>
      <c r="E59" s="272">
        <f>'Цел.пок-ли'!F491</f>
        <v>0.97499999999999998</v>
      </c>
      <c r="F59" s="273">
        <f>C59*(0.5*D59+0.5*E59)</f>
        <v>0.98750000000000004</v>
      </c>
      <c r="G59" s="274" t="s">
        <v>219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20.25" customHeight="1">
      <c r="A60" s="277" t="s">
        <v>257</v>
      </c>
      <c r="B60" s="264" t="str">
        <f>'Цел.пок-ли'!B498</f>
        <v>МП «Социальная поддержка граждан и социально-ориентированных организаций»</v>
      </c>
      <c r="C60" s="265"/>
      <c r="D60" s="266"/>
      <c r="E60" s="267">
        <f>'Цел.пок-ли'!F498</f>
        <v>1</v>
      </c>
      <c r="F60" s="268">
        <f>0.8*(F61+F62)/2+0.2*E60</f>
        <v>0.91285912561988503</v>
      </c>
      <c r="G60" s="277" t="s">
        <v>218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8" customHeight="1">
      <c r="A61" s="282" t="s">
        <v>258</v>
      </c>
      <c r="B61" s="287" t="str">
        <f>'Цел.пок-ли'!B502</f>
        <v>Подпрограмма «Социальная поддержка отдельных категорий граждан»</v>
      </c>
      <c r="C61" s="272">
        <f>'Фин-е, вып-е'!F145</f>
        <v>0.87553621953816652</v>
      </c>
      <c r="D61" s="272">
        <f>'Фин-е, вып-е'!G145</f>
        <v>1</v>
      </c>
      <c r="E61" s="272">
        <f>'Цел.пок-ли'!F502</f>
        <v>0.95</v>
      </c>
      <c r="F61" s="273">
        <f>C61*(0.5*D61+0.5*E61)</f>
        <v>0.85364781404971235</v>
      </c>
      <c r="G61" s="284" t="s">
        <v>218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5.5">
      <c r="A62" s="270" t="s">
        <v>259</v>
      </c>
      <c r="B62" s="275" t="str">
        <f>'Цел.пок-ли'!B519</f>
        <v>Подпрограмма «Социальная поддержка социально ориентированных организаций»</v>
      </c>
      <c r="C62" s="272">
        <f>'Фин-е, вып-е'!F148</f>
        <v>1</v>
      </c>
      <c r="D62" s="272">
        <f>'Фин-е, вып-е'!G148</f>
        <v>0.85699999999999998</v>
      </c>
      <c r="E62" s="272">
        <f>'Цел.пок-ли'!F519</f>
        <v>1</v>
      </c>
      <c r="F62" s="273">
        <f>C62*(0.5*D62+0.5*E62)</f>
        <v>0.92849999999999999</v>
      </c>
      <c r="G62" s="284" t="s">
        <v>218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9.25" hidden="1" customHeight="1">
      <c r="A63" s="51" t="s">
        <v>317</v>
      </c>
      <c r="B63" s="130" t="s">
        <v>473</v>
      </c>
      <c r="C63" s="131"/>
      <c r="D63" s="132"/>
      <c r="E63" s="52">
        <f>'Цел.пок-ли'!F526</f>
        <v>0.35700000000000004</v>
      </c>
      <c r="F63" s="53">
        <f>0.8*F64+0.2*E63</f>
        <v>0.73059999999999992</v>
      </c>
      <c r="G63" s="54" t="s">
        <v>218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9.25" hidden="1" customHeight="1">
      <c r="A64" s="55" t="s">
        <v>318</v>
      </c>
      <c r="B64" s="56" t="s">
        <v>478</v>
      </c>
      <c r="C64" s="57" t="s">
        <v>212</v>
      </c>
      <c r="D64" s="57">
        <f>'Фин-е, вып-е'!G152</f>
        <v>0.83299999999999996</v>
      </c>
      <c r="E64" s="57">
        <f>'Цел.пок-ли'!F529</f>
        <v>0.81499999999999984</v>
      </c>
      <c r="F64" s="58">
        <f>(0.5*D64+0.5*E64)</f>
        <v>0.82399999999999984</v>
      </c>
      <c r="G64" s="59" t="s">
        <v>218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42.75" customHeight="1">
      <c r="A65" s="263" t="s">
        <v>317</v>
      </c>
      <c r="B65" s="296" t="s">
        <v>474</v>
      </c>
      <c r="C65" s="297">
        <f>'Фин-е, вып-е'!F155</f>
        <v>0.99210620327863841</v>
      </c>
      <c r="D65" s="297">
        <f>'Фин-е, вып-е'!G155</f>
        <v>1</v>
      </c>
      <c r="E65" s="297">
        <f>'Цел.пок-ли'!F547</f>
        <v>1</v>
      </c>
      <c r="F65" s="298">
        <f>C65*(0.5*D65+0.5*E65)</f>
        <v>0.99210620327863841</v>
      </c>
      <c r="G65" s="285" t="s">
        <v>219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0" customHeight="1">
      <c r="A66" s="277" t="s">
        <v>339</v>
      </c>
      <c r="B66" s="264" t="s">
        <v>475</v>
      </c>
      <c r="C66" s="299"/>
      <c r="D66" s="300"/>
      <c r="E66" s="267">
        <f>'Цел.пок-ли'!F556</f>
        <v>0</v>
      </c>
      <c r="F66" s="268">
        <f>0.8*(F67+F68)/2+0.2*E66</f>
        <v>0.6216585595799794</v>
      </c>
      <c r="G66" s="277" t="s">
        <v>220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51">
      <c r="A67" s="270" t="s">
        <v>751</v>
      </c>
      <c r="B67" s="287" t="s">
        <v>477</v>
      </c>
      <c r="C67" s="272">
        <f>'Фин-е, вып-е'!F162</f>
        <v>0.9142110292877621</v>
      </c>
      <c r="D67" s="272">
        <f>'Фин-е, вып-е'!G162</f>
        <v>0.5</v>
      </c>
      <c r="E67" s="272">
        <f>'Цел.пок-ли'!F559</f>
        <v>1</v>
      </c>
      <c r="F67" s="273">
        <f>C67*(0.5*D67+0.5*E67)</f>
        <v>0.68565827196582152</v>
      </c>
      <c r="G67" s="284" t="s">
        <v>220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5.5">
      <c r="A68" s="270" t="s">
        <v>752</v>
      </c>
      <c r="B68" s="275" t="s">
        <v>479</v>
      </c>
      <c r="C68" s="272" t="s">
        <v>764</v>
      </c>
      <c r="D68" s="272">
        <f>'Фин-е, вып-е'!G165</f>
        <v>0.81799999999999995</v>
      </c>
      <c r="E68" s="272">
        <f>'Цел.пок-ли'!F571</f>
        <v>0.93298412698412703</v>
      </c>
      <c r="F68" s="273">
        <f>0.992*(0.5*D68+0.5*E68)</f>
        <v>0.86848812698412703</v>
      </c>
      <c r="G68" s="284" t="s">
        <v>871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30" customHeight="1">
      <c r="A69" s="277" t="s">
        <v>357</v>
      </c>
      <c r="B69" s="264" t="s">
        <v>476</v>
      </c>
      <c r="C69" s="299"/>
      <c r="D69" s="300"/>
      <c r="E69" s="267">
        <f>'Цел.пок-ли'!F577</f>
        <v>1</v>
      </c>
      <c r="F69" s="268">
        <f>0.8*F70+0.2*E69</f>
        <v>1</v>
      </c>
      <c r="G69" s="277" t="s">
        <v>219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38.25">
      <c r="A70" s="270" t="s">
        <v>358</v>
      </c>
      <c r="B70" s="271" t="s">
        <v>486</v>
      </c>
      <c r="C70" s="272">
        <f>'Фин-е, вып-е'!F166</f>
        <v>1</v>
      </c>
      <c r="D70" s="272">
        <v>1</v>
      </c>
      <c r="E70" s="272">
        <f>'Цел.пок-ли'!F580</f>
        <v>1</v>
      </c>
      <c r="F70" s="273">
        <f>C70*(0.5*D70+0.5*E70)</f>
        <v>1</v>
      </c>
      <c r="G70" s="284" t="s">
        <v>219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6"/>
      <c r="B71" s="3"/>
      <c r="C71" s="3"/>
      <c r="D71" s="7"/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64.5" customHeight="1">
      <c r="A72" s="133" t="s">
        <v>778</v>
      </c>
      <c r="B72" s="133"/>
      <c r="C72" s="133"/>
      <c r="D72" s="133"/>
      <c r="E72" s="133"/>
      <c r="F72" s="133"/>
      <c r="G72" s="13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1.75" customHeight="1">
      <c r="A73" s="133" t="s">
        <v>753</v>
      </c>
      <c r="B73" s="133"/>
      <c r="C73" s="133"/>
      <c r="D73" s="133"/>
      <c r="E73" s="133"/>
      <c r="F73" s="133"/>
      <c r="G73" s="133"/>
      <c r="H73" s="9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6"/>
      <c r="B74" s="3"/>
      <c r="C74" s="3"/>
      <c r="D74" s="7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6"/>
      <c r="B75" s="3"/>
      <c r="C75" s="3"/>
      <c r="D75" s="7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6"/>
      <c r="B76" s="3"/>
      <c r="C76" s="3"/>
      <c r="D76" s="7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6"/>
      <c r="B77" s="3"/>
      <c r="C77" s="3"/>
      <c r="D77" s="7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6"/>
      <c r="B78" s="3"/>
      <c r="C78" s="3"/>
      <c r="D78" s="7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6"/>
      <c r="B79" s="3"/>
      <c r="C79" s="3"/>
      <c r="D79" s="7"/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6"/>
      <c r="B80" s="3"/>
      <c r="C80" s="3"/>
      <c r="D80" s="7"/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6"/>
      <c r="B81" s="3"/>
      <c r="C81" s="3"/>
      <c r="D81" s="7"/>
      <c r="E81" s="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6"/>
      <c r="B82" s="3"/>
      <c r="C82" s="3"/>
      <c r="D82" s="7"/>
      <c r="E82" s="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6"/>
      <c r="B83" s="3"/>
      <c r="C83" s="3"/>
      <c r="D83" s="7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6"/>
      <c r="B84" s="3"/>
      <c r="C84" s="3"/>
      <c r="D84" s="7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6"/>
      <c r="B85" s="3"/>
      <c r="C85" s="3"/>
      <c r="D85" s="7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6"/>
      <c r="B86" s="3"/>
      <c r="C86" s="3"/>
      <c r="D86" s="7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6"/>
      <c r="B87" s="3"/>
      <c r="C87" s="3"/>
      <c r="D87" s="7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6"/>
      <c r="B88" s="3"/>
      <c r="C88" s="3"/>
      <c r="D88" s="7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6"/>
      <c r="B89" s="3"/>
      <c r="C89" s="3"/>
      <c r="D89" s="7"/>
      <c r="E89" s="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8"/>
      <c r="D90" s="9"/>
      <c r="E90" s="9"/>
    </row>
    <row r="91" spans="1:21">
      <c r="A91" s="8"/>
      <c r="D91" s="9"/>
      <c r="E91" s="9"/>
    </row>
    <row r="92" spans="1:21">
      <c r="A92" s="8"/>
      <c r="D92" s="9"/>
      <c r="E92" s="9"/>
    </row>
    <row r="93" spans="1:21">
      <c r="A93" s="8"/>
      <c r="D93" s="9"/>
      <c r="E93" s="9"/>
    </row>
    <row r="94" spans="1:21">
      <c r="A94" s="8"/>
      <c r="D94" s="9"/>
      <c r="E94" s="9"/>
    </row>
    <row r="95" spans="1:21">
      <c r="A95" s="8"/>
      <c r="D95" s="9"/>
      <c r="E95" s="9"/>
    </row>
    <row r="96" spans="1:21">
      <c r="D96" s="9"/>
      <c r="E96" s="9"/>
    </row>
    <row r="97" spans="4:5">
      <c r="D97" s="9"/>
      <c r="E97" s="9"/>
    </row>
    <row r="98" spans="4:5">
      <c r="D98" s="9"/>
      <c r="E98" s="9"/>
    </row>
    <row r="99" spans="4:5">
      <c r="D99" s="9"/>
      <c r="E99" s="9"/>
    </row>
    <row r="100" spans="4:5">
      <c r="D100" s="9"/>
      <c r="E100" s="9"/>
    </row>
    <row r="101" spans="4:5">
      <c r="D101" s="9"/>
      <c r="E101" s="9"/>
    </row>
    <row r="102" spans="4:5">
      <c r="D102" s="9"/>
      <c r="E102" s="9"/>
    </row>
    <row r="103" spans="4:5">
      <c r="D103" s="9"/>
      <c r="E103" s="9"/>
    </row>
  </sheetData>
  <mergeCells count="30">
    <mergeCell ref="H4:H5"/>
    <mergeCell ref="B7:D7"/>
    <mergeCell ref="B11:D11"/>
    <mergeCell ref="B14:D14"/>
    <mergeCell ref="B18:D18"/>
    <mergeCell ref="A73:G73"/>
    <mergeCell ref="A2:G2"/>
    <mergeCell ref="A4:A5"/>
    <mergeCell ref="G4:G5"/>
    <mergeCell ref="F4:F5"/>
    <mergeCell ref="C4:E4"/>
    <mergeCell ref="B4:B5"/>
    <mergeCell ref="B24:D24"/>
    <mergeCell ref="B26:D26"/>
    <mergeCell ref="B29:D29"/>
    <mergeCell ref="B69:D69"/>
    <mergeCell ref="A72:G72"/>
    <mergeCell ref="B33:D33"/>
    <mergeCell ref="B39:D39"/>
    <mergeCell ref="B66:D66"/>
    <mergeCell ref="B37:D37"/>
    <mergeCell ref="C31:G31"/>
    <mergeCell ref="B44:D44"/>
    <mergeCell ref="B48:D48"/>
    <mergeCell ref="B42:D42"/>
    <mergeCell ref="B63:D63"/>
    <mergeCell ref="B54:D54"/>
    <mergeCell ref="B56:D56"/>
    <mergeCell ref="B60:D60"/>
    <mergeCell ref="C58:G58"/>
  </mergeCells>
  <printOptions horizontalCentered="1"/>
  <pageMargins left="0.70866141732283472" right="0.70866141732283472" top="0.77" bottom="0.39370078740157483" header="0.63" footer="0.31496062992125984"/>
  <pageSetup paperSize="9" scale="76" orientation="landscape" r:id="rId1"/>
  <rowBreaks count="2" manualBreakCount="2">
    <brk id="25" min="1" max="6" man="1"/>
    <brk id="48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2023-04-13T14:56:48Z</cp:lastPrinted>
  <dcterms:created xsi:type="dcterms:W3CDTF">2015-02-21T18:59:30Z</dcterms:created>
  <dcterms:modified xsi:type="dcterms:W3CDTF">2023-04-21T07:00:43Z</dcterms:modified>
</cp:coreProperties>
</file>